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sukhovarov.VINTUSWINES\Desktop\New folder\"/>
    </mc:Choice>
  </mc:AlternateContent>
  <xr:revisionPtr revIDLastSave="0" documentId="8_{6C51CCB9-A5DA-4580-88E9-99DA6288DC85}" xr6:coauthVersionLast="38" xr6:coauthVersionMax="38" xr10:uidLastSave="{00000000-0000-0000-0000-000000000000}"/>
  <bookViews>
    <workbookView xWindow="360" yWindow="765" windowWidth="22995" windowHeight="10905" xr2:uid="{00000000-000D-0000-FFFF-FFFF00000000}"/>
  </bookViews>
  <sheets>
    <sheet name="Specs" sheetId="100" r:id="rId1"/>
    <sheet name="Sheet1" sheetId="101" r:id="rId2"/>
  </sheets>
  <definedNames>
    <definedName name="_xlnm._FilterDatabase" localSheetId="0" hidden="1">Specs!#REF!</definedName>
    <definedName name="InBatchBrandCode">Specs!#REF!</definedName>
    <definedName name="_xlnm.Print_Area" localSheetId="0">Specs!$B$1:$AE$21</definedName>
    <definedName name="_xlnm.Print_Titles" localSheetId="0">Specs!$2:$2</definedName>
  </definedNames>
  <calcPr calcId="181029"/>
</workbook>
</file>

<file path=xl/calcChain.xml><?xml version="1.0" encoding="utf-8"?>
<calcChain xmlns="http://schemas.openxmlformats.org/spreadsheetml/2006/main">
  <c r="A9" i="100" l="1"/>
  <c r="AD9" i="100" l="1"/>
  <c r="Z9" i="100"/>
  <c r="AE9" i="100"/>
  <c r="O9" i="100"/>
  <c r="M9" i="100"/>
  <c r="L9" i="100"/>
  <c r="K9" i="100"/>
  <c r="P9" i="100"/>
  <c r="AG10" i="100"/>
  <c r="AG11" i="100"/>
  <c r="AG12" i="100"/>
  <c r="P12" i="100" s="1"/>
  <c r="I10" i="100"/>
  <c r="I11" i="100"/>
  <c r="I12" i="100"/>
  <c r="H10" i="100"/>
  <c r="H11" i="100"/>
  <c r="H12" i="100"/>
  <c r="G10" i="100"/>
  <c r="G11" i="100"/>
  <c r="G12" i="100"/>
  <c r="F10" i="100"/>
  <c r="F11" i="100"/>
  <c r="F12" i="100"/>
  <c r="C10" i="100"/>
  <c r="C11" i="100"/>
  <c r="C12" i="100"/>
  <c r="B10" i="100"/>
  <c r="B11" i="100"/>
  <c r="K11" i="100" s="1"/>
  <c r="B12" i="100"/>
  <c r="K12" i="100" s="1"/>
  <c r="Q10" i="100"/>
  <c r="Q11" i="100"/>
  <c r="O11" i="100" s="1"/>
  <c r="Q12" i="100"/>
  <c r="AE12" i="100"/>
  <c r="AD12" i="100"/>
  <c r="Z12" i="100"/>
  <c r="O12" i="100"/>
  <c r="M12" i="100"/>
  <c r="L12" i="100"/>
  <c r="A12" i="100"/>
  <c r="AE11" i="100"/>
  <c r="AD11" i="100"/>
  <c r="Z11" i="100"/>
  <c r="P11" i="100"/>
  <c r="M11" i="100"/>
  <c r="L11" i="100"/>
  <c r="A11" i="100"/>
  <c r="A6" i="100"/>
  <c r="AD6" i="100" l="1"/>
  <c r="O6" i="100"/>
  <c r="AE6" i="100"/>
  <c r="M6" i="100"/>
  <c r="L6" i="100"/>
  <c r="K6" i="100"/>
  <c r="Z6" i="100"/>
  <c r="P6" i="100"/>
  <c r="A13" i="100"/>
  <c r="A10" i="100"/>
  <c r="A8" i="100"/>
  <c r="A7" i="100"/>
  <c r="A5" i="100"/>
  <c r="L5" i="100" l="1"/>
  <c r="M5" i="100"/>
  <c r="K5" i="100"/>
  <c r="O5" i="100"/>
  <c r="P5" i="100" l="1"/>
  <c r="AD7" i="100" l="1"/>
  <c r="AE7" i="100"/>
  <c r="Z7" i="100"/>
  <c r="O7" i="100"/>
  <c r="L7" i="100"/>
  <c r="K7" i="100"/>
  <c r="M7" i="100"/>
  <c r="P7" i="100"/>
  <c r="Z5" i="100"/>
  <c r="AD8" i="100" l="1"/>
  <c r="Z8" i="100"/>
  <c r="AE8" i="100"/>
  <c r="O8" i="100"/>
  <c r="L8" i="100"/>
  <c r="K8" i="100"/>
  <c r="M8" i="100"/>
  <c r="P8" i="100"/>
  <c r="AD5" i="100"/>
  <c r="AE5" i="100"/>
  <c r="AD10" i="100" l="1"/>
  <c r="Z10" i="100"/>
  <c r="AE10" i="100"/>
  <c r="AD13" i="100"/>
  <c r="AE13" i="100"/>
  <c r="Z13" i="100"/>
  <c r="O10" i="100"/>
  <c r="O13" i="100"/>
  <c r="L10" i="100"/>
  <c r="K10" i="100"/>
  <c r="M10" i="100"/>
  <c r="P10" i="100"/>
  <c r="L13" i="100"/>
  <c r="K13" i="100"/>
  <c r="M13" i="100"/>
  <c r="P13" i="100"/>
</calcChain>
</file>

<file path=xl/sharedStrings.xml><?xml version="1.0" encoding="utf-8"?>
<sst xmlns="http://schemas.openxmlformats.org/spreadsheetml/2006/main" count="244" uniqueCount="92">
  <si>
    <t>Wine</t>
  </si>
  <si>
    <t>Vintage</t>
  </si>
  <si>
    <t>Brand</t>
  </si>
  <si>
    <t>Cases/
Pallet</t>
  </si>
  <si>
    <t>Case Pack</t>
  </si>
  <si>
    <t>Case Weight (lbs.)</t>
  </si>
  <si>
    <t>Case Cube (Ft)</t>
  </si>
  <si>
    <t>Pallet Tie</t>
  </si>
  <si>
    <t>Pallet Hi</t>
  </si>
  <si>
    <t>UPC/EAN
code</t>
  </si>
  <si>
    <t>Pallet Weight (lbs.)</t>
  </si>
  <si>
    <t>Case Length (in.)</t>
  </si>
  <si>
    <t>Case Width   (in.)</t>
  </si>
  <si>
    <t>Case Height (in.)</t>
  </si>
  <si>
    <t>Pallet Height (in.)</t>
  </si>
  <si>
    <t>Case SCC
(Actual)</t>
  </si>
  <si>
    <t>Size Description</t>
  </si>
  <si>
    <t>Gift Box</t>
  </si>
  <si>
    <t>Varietal</t>
  </si>
  <si>
    <t>Appellation</t>
  </si>
  <si>
    <t>Color</t>
  </si>
  <si>
    <t>Product Specification</t>
  </si>
  <si>
    <t/>
  </si>
  <si>
    <t>Bottle Vol.</t>
  </si>
  <si>
    <t>Closure</t>
  </si>
  <si>
    <t>Organic</t>
  </si>
  <si>
    <t>Sustainable</t>
  </si>
  <si>
    <t>Vegan</t>
  </si>
  <si>
    <t>Alc.</t>
  </si>
  <si>
    <t>UPC/
EAN</t>
  </si>
  <si>
    <t>Btl. Width &amp; Depth (in.)</t>
  </si>
  <si>
    <t>Btl. Height (in.)</t>
  </si>
  <si>
    <t>Btl. Weight (lbs.)</t>
  </si>
  <si>
    <t>Attems</t>
  </si>
  <si>
    <t>No</t>
  </si>
  <si>
    <t>Casisano</t>
  </si>
  <si>
    <t>Yes</t>
  </si>
  <si>
    <t>Ch. du Glana</t>
  </si>
  <si>
    <t>Ch. Montelena</t>
  </si>
  <si>
    <t>Ch. Margaux</t>
  </si>
  <si>
    <t>Champagne Ayala</t>
  </si>
  <si>
    <t>Champagne Bollinger</t>
  </si>
  <si>
    <t>Christian Moueix</t>
  </si>
  <si>
    <t>Chateau de Nalys</t>
  </si>
  <si>
    <t>Disznoko</t>
  </si>
  <si>
    <t>Dog Point Vineyard</t>
  </si>
  <si>
    <t>Domaine Chanson</t>
  </si>
  <si>
    <t>Domaine des Baumard</t>
  </si>
  <si>
    <t>Domaine Talmard</t>
  </si>
  <si>
    <t>E. Guigal</t>
  </si>
  <si>
    <t>Errazuriz</t>
  </si>
  <si>
    <t>Ferrer Bobet</t>
  </si>
  <si>
    <t>Finca Decero</t>
  </si>
  <si>
    <t>Ginraw</t>
  </si>
  <si>
    <t>Heartland</t>
  </si>
  <si>
    <t>Langlois-Chateau</t>
  </si>
  <si>
    <t>Le Macchiole</t>
  </si>
  <si>
    <t>Luce</t>
  </si>
  <si>
    <t>Masciarelli</t>
  </si>
  <si>
    <t>Milhade</t>
  </si>
  <si>
    <t>Mitolo</t>
  </si>
  <si>
    <t>Ornellaia</t>
  </si>
  <si>
    <t>Paternoster</t>
  </si>
  <si>
    <t>Petrolo</t>
  </si>
  <si>
    <t>Ponzi</t>
  </si>
  <si>
    <t>Quinta do Noval</t>
  </si>
  <si>
    <t>Rotem and Mounir Saouma</t>
  </si>
  <si>
    <t>Sandrone</t>
  </si>
  <si>
    <t>Telmo Rodriguez</t>
  </si>
  <si>
    <t>Tesseron Cognac</t>
  </si>
  <si>
    <t>Tommasi</t>
  </si>
  <si>
    <t>CORK</t>
  </si>
  <si>
    <t>3x500ml C</t>
  </si>
  <si>
    <t>6 Puttonyos Kapi</t>
  </si>
  <si>
    <t>6x500ml C</t>
  </si>
  <si>
    <t>12x500ml C</t>
  </si>
  <si>
    <t>649185980006</t>
  </si>
  <si>
    <t>649185981003</t>
  </si>
  <si>
    <t>6491850086087</t>
  </si>
  <si>
    <t>5998847196053</t>
  </si>
  <si>
    <t>6 Puttonyos</t>
  </si>
  <si>
    <t>2002</t>
  </si>
  <si>
    <t>White</t>
  </si>
  <si>
    <t>TOKAJI ASZU</t>
  </si>
  <si>
    <t>HUNGARY WHITE BLEND</t>
  </si>
  <si>
    <t>Late Harvest</t>
  </si>
  <si>
    <t>2016</t>
  </si>
  <si>
    <t>TOKAJI</t>
  </si>
  <si>
    <t>5 Puttonyos</t>
  </si>
  <si>
    <t>2008</t>
  </si>
  <si>
    <t>2010</t>
  </si>
  <si>
    <t>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</si>
</sst>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%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0.79998168889431442"/>
        <bgColor indexed="65"/>
      </patternFill>
    </fill>
  </fills>
  <borders count="6">
    <border>
      <left/>
      <right/>
      <top/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thick">
        <color theme="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/>
      <top style="dashed">
        <color indexed="64"/>
      </top>
      <bottom/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4" fillId="0" borderId="2" applyNumberFormat="0" applyFill="0" applyAlignment="0" applyProtection="0"/>
    <xf numFmtId="0" fontId="7" fillId="5" borderId="0" applyNumberFormat="0" applyBorder="0" applyAlignment="0" applyProtection="0"/>
    <xf numFmtId="0" fontId="8" fillId="0" borderId="0"/>
    <xf numFmtId="0" fontId="7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Fill="1"/>
    <xf numFmtId="0" fontId="6" fillId="4" borderId="0" xfId="3" applyFont="1" applyFill="1" applyBorder="1"/>
    <xf numFmtId="2" fontId="0" fillId="0" borderId="0" xfId="0" applyNumberFormat="1" applyFill="1"/>
    <xf numFmtId="2" fontId="0" fillId="0" borderId="0" xfId="0" applyNumberFormat="1"/>
    <xf numFmtId="2" fontId="6" fillId="4" borderId="0" xfId="3" applyNumberFormat="1" applyFont="1" applyFill="1" applyBorder="1"/>
    <xf numFmtId="2" fontId="2" fillId="2" borderId="0" xfId="1" applyNumberFormat="1"/>
    <xf numFmtId="164" fontId="0" fillId="0" borderId="1" xfId="0" applyNumberFormat="1" applyBorder="1" applyAlignment="1">
      <alignment horizontal="center"/>
    </xf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7" fillId="5" borderId="3" xfId="4" applyBorder="1"/>
    <xf numFmtId="0" fontId="7" fillId="5" borderId="1" xfId="4" applyBorder="1"/>
    <xf numFmtId="0" fontId="2" fillId="2" borderId="0" xfId="1"/>
    <xf numFmtId="0" fontId="0" fillId="0" borderId="5" xfId="0" applyBorder="1"/>
    <xf numFmtId="0" fontId="7" fillId="5" borderId="1" xfId="4" applyBorder="1" applyAlignment="1">
      <alignment horizontal="center"/>
    </xf>
    <xf numFmtId="0" fontId="3" fillId="0" borderId="3" xfId="0" applyFont="1" applyBorder="1"/>
    <xf numFmtId="2" fontId="0" fillId="0" borderId="1" xfId="0" applyNumberFormat="1" applyBorder="1" applyAlignment="1">
      <alignment horizontal="center"/>
    </xf>
    <xf numFmtId="2" fontId="0" fillId="0" borderId="1" xfId="0" applyNumberFormat="1" applyBorder="1"/>
    <xf numFmtId="2" fontId="0" fillId="0" borderId="0" xfId="0" applyNumberFormat="1" applyBorder="1"/>
    <xf numFmtId="2" fontId="7" fillId="5" borderId="1" xfId="4" applyNumberFormat="1" applyBorder="1" applyAlignment="1">
      <alignment horizontal="center"/>
    </xf>
    <xf numFmtId="0" fontId="1" fillId="0" borderId="0" xfId="2" applyFont="1" applyFill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9" fillId="2" borderId="0" xfId="1" applyFont="1" applyAlignment="1">
      <alignment horizontal="center" vertical="center" wrapText="1"/>
    </xf>
    <xf numFmtId="0" fontId="9" fillId="2" borderId="0" xfId="1" applyFont="1" applyBorder="1" applyAlignment="1">
      <alignment horizontal="center" vertical="center" wrapText="1"/>
    </xf>
    <xf numFmtId="2" fontId="9" fillId="2" borderId="0" xfId="1" applyNumberFormat="1" applyFont="1" applyAlignment="1">
      <alignment horizontal="center" vertical="center" wrapText="1"/>
    </xf>
    <xf numFmtId="0" fontId="0" fillId="0" borderId="3" xfId="0" applyFont="1" applyBorder="1"/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9" fillId="0" borderId="0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7">
    <cellStyle name="20% - Accent1" xfId="4" builtinId="30"/>
    <cellStyle name="Accent1" xfId="1" builtinId="29"/>
    <cellStyle name="Accent2" xfId="2" builtinId="33"/>
    <cellStyle name="Heading 1" xfId="3" builtinId="16"/>
    <cellStyle name="Normal" xfId="0" builtinId="0"/>
    <cellStyle name="Normal 2" xfId="6" xr:uid="{00000000-0005-0000-0000-000005000000}"/>
    <cellStyle name="Normal 3" xfId="5" xr:uid="{00000000-0005-0000-0000-000006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064A2"/>
      <color rgb="FF4F81BD"/>
      <color rgb="FFDDDDDD"/>
      <color rgb="FFF8F8F8"/>
      <color rgb="FFFFFFCC"/>
      <color rgb="FFFFCC99"/>
      <color rgb="FF99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39BFC-9F85-4C17-B2AB-6371F6C60405}">
  <sheetPr>
    <pageSetUpPr fitToPage="1"/>
  </sheetPr>
  <dimension ref="A1:AG35"/>
  <sheetViews>
    <sheetView tabSelected="1" zoomScale="85" zoomScaleNormal="85" zoomScaleSheetLayoutView="85" workbookViewId="0">
      <pane xSplit="1" ySplit="2" topLeftCell="B3" activePane="bottomRight" state="frozen"/>
      <selection activeCell="E13" sqref="E13"/>
      <selection pane="topRight" activeCell="K13" sqref="K13"/>
      <selection pane="bottomLeft" activeCell="E18" sqref="E18"/>
      <selection pane="bottomRight" activeCell="T6" sqref="T6"/>
    </sheetView>
  </sheetViews>
  <sheetFormatPr defaultRowHeight="15" x14ac:dyDescent="0.25"/>
  <cols>
    <col min="1" max="1" width="0.42578125" style="10" customWidth="1"/>
    <col min="2" max="2" width="17" style="1" customWidth="1"/>
    <col min="3" max="3" width="23.85546875" style="10" customWidth="1"/>
    <col min="4" max="4" width="4.7109375" style="10" customWidth="1"/>
    <col min="5" max="5" width="6.140625" style="3" customWidth="1"/>
    <col min="6" max="6" width="7.28515625" style="10" customWidth="1"/>
    <col min="7" max="7" width="7" style="10" customWidth="1"/>
    <col min="8" max="8" width="14.28515625" style="10" customWidth="1"/>
    <col min="9" max="9" width="15.28515625" style="10" customWidth="1"/>
    <col min="10" max="10" width="9.140625" style="10" customWidth="1"/>
    <col min="11" max="11" width="6.85546875" style="10" customWidth="1"/>
    <col min="12" max="13" width="6.42578125" style="10" customWidth="1"/>
    <col min="14" max="14" width="5.85546875" style="3" customWidth="1"/>
    <col min="15" max="15" width="6.5703125" style="3" customWidth="1"/>
    <col min="16" max="16" width="6.7109375" style="3" customWidth="1"/>
    <col min="17" max="17" width="13.28515625" style="3" customWidth="1"/>
    <col min="18" max="18" width="15.28515625" style="3" customWidth="1"/>
    <col min="19" max="19" width="6.140625" style="5" customWidth="1"/>
    <col min="20" max="20" width="6.42578125" style="5" customWidth="1"/>
    <col min="21" max="21" width="5.42578125" style="5" customWidth="1"/>
    <col min="22" max="22" width="6.28515625" style="5" customWidth="1"/>
    <col min="23" max="23" width="5.7109375" style="5" customWidth="1"/>
    <col min="24" max="24" width="6.140625" style="5" customWidth="1"/>
    <col min="25" max="25" width="6.5703125" style="3" customWidth="1"/>
    <col min="26" max="28" width="6" style="3" customWidth="1"/>
    <col min="29" max="29" width="6" style="10" customWidth="1"/>
    <col min="30" max="30" width="6.85546875" style="3" customWidth="1"/>
    <col min="31" max="31" width="7" style="3" customWidth="1"/>
    <col min="32" max="32" width="11" style="10" customWidth="1"/>
    <col min="33" max="33" width="6.7109375" style="10" customWidth="1"/>
    <col min="34" max="37" width="12.5703125" style="10" customWidth="1"/>
    <col min="38" max="38" width="1.7109375" style="10" customWidth="1"/>
    <col min="39" max="39" width="12.85546875" style="10" customWidth="1"/>
    <col min="40" max="16384" width="9.140625" style="10"/>
  </cols>
  <sheetData>
    <row r="1" spans="1:33" ht="18.75" x14ac:dyDescent="0.3">
      <c r="B1" s="38" t="s">
        <v>21</v>
      </c>
      <c r="C1" s="38"/>
      <c r="E1" s="10"/>
      <c r="N1" s="10"/>
      <c r="O1" s="10"/>
      <c r="P1" s="10"/>
      <c r="Q1" s="10"/>
      <c r="R1" s="10"/>
      <c r="S1" s="6"/>
      <c r="T1" s="6"/>
      <c r="U1" s="6"/>
      <c r="V1" s="6"/>
      <c r="W1" s="6"/>
      <c r="X1" s="6"/>
      <c r="Y1" s="10"/>
      <c r="Z1" s="10"/>
      <c r="AA1" s="10"/>
      <c r="AB1" s="10"/>
      <c r="AD1" s="10"/>
      <c r="AE1" s="10"/>
      <c r="AG1" s="27"/>
    </row>
    <row r="2" spans="1:33" s="2" customFormat="1" ht="58.5" customHeight="1" x14ac:dyDescent="0.25">
      <c r="B2" s="29" t="s">
        <v>2</v>
      </c>
      <c r="C2" s="29" t="s">
        <v>0</v>
      </c>
      <c r="D2" s="29" t="s">
        <v>4</v>
      </c>
      <c r="E2" s="29" t="s">
        <v>23</v>
      </c>
      <c r="F2" s="29" t="s">
        <v>1</v>
      </c>
      <c r="G2" s="30" t="s">
        <v>20</v>
      </c>
      <c r="H2" s="30" t="s">
        <v>19</v>
      </c>
      <c r="I2" s="30" t="s">
        <v>18</v>
      </c>
      <c r="J2" s="30" t="s">
        <v>24</v>
      </c>
      <c r="K2" s="30" t="s">
        <v>25</v>
      </c>
      <c r="L2" s="30" t="s">
        <v>26</v>
      </c>
      <c r="M2" s="30" t="s">
        <v>27</v>
      </c>
      <c r="N2" s="29" t="s">
        <v>28</v>
      </c>
      <c r="O2" s="29" t="s">
        <v>29</v>
      </c>
      <c r="P2" s="29" t="s">
        <v>17</v>
      </c>
      <c r="Q2" s="29" t="s">
        <v>9</v>
      </c>
      <c r="R2" s="29" t="s">
        <v>15</v>
      </c>
      <c r="S2" s="31" t="s">
        <v>30</v>
      </c>
      <c r="T2" s="31" t="s">
        <v>31</v>
      </c>
      <c r="U2" s="31" t="s">
        <v>32</v>
      </c>
      <c r="V2" s="31" t="s">
        <v>11</v>
      </c>
      <c r="W2" s="31" t="s">
        <v>12</v>
      </c>
      <c r="X2" s="31" t="s">
        <v>13</v>
      </c>
      <c r="Y2" s="29" t="s">
        <v>5</v>
      </c>
      <c r="Z2" s="29" t="s">
        <v>6</v>
      </c>
      <c r="AA2" s="29" t="s">
        <v>7</v>
      </c>
      <c r="AB2" s="29" t="s">
        <v>8</v>
      </c>
      <c r="AC2" s="29" t="s">
        <v>3</v>
      </c>
      <c r="AD2" s="29" t="s">
        <v>14</v>
      </c>
      <c r="AE2" s="29" t="s">
        <v>10</v>
      </c>
      <c r="AG2" s="26" t="s">
        <v>16</v>
      </c>
    </row>
    <row r="3" spans="1:33" ht="17.25" x14ac:dyDescent="0.3">
      <c r="B3" s="4" t="s">
        <v>44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7"/>
      <c r="T3" s="7"/>
      <c r="U3" s="7"/>
      <c r="V3" s="7"/>
      <c r="W3" s="7"/>
      <c r="X3" s="7"/>
      <c r="Y3" s="4"/>
      <c r="Z3" s="4"/>
      <c r="AA3" s="4"/>
      <c r="AB3" s="4"/>
      <c r="AC3" s="4"/>
      <c r="AD3" s="4"/>
      <c r="AE3" s="4"/>
      <c r="AG3" s="28"/>
    </row>
    <row r="4" spans="1:33" x14ac:dyDescent="0.25">
      <c r="B4" s="21" t="s">
        <v>22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23"/>
      <c r="T4" s="23"/>
      <c r="U4" s="23"/>
      <c r="V4" s="23"/>
      <c r="W4" s="23"/>
      <c r="X4" s="23"/>
      <c r="Y4" s="11"/>
      <c r="Z4" s="11"/>
      <c r="AA4" s="11"/>
      <c r="AB4" s="11"/>
      <c r="AC4" s="11"/>
      <c r="AD4" s="11"/>
      <c r="AE4" s="11"/>
      <c r="AG4" s="28"/>
    </row>
    <row r="5" spans="1:33" x14ac:dyDescent="0.25">
      <c r="A5" s="10" t="e">
        <f>IF(#REF!=0,"Hide","Show")</f>
        <v>#REF!</v>
      </c>
      <c r="B5" s="32" t="s">
        <v>44</v>
      </c>
      <c r="C5" s="33" t="s">
        <v>88</v>
      </c>
      <c r="D5" s="34">
        <v>6</v>
      </c>
      <c r="E5" s="34">
        <v>499.99999999999994</v>
      </c>
      <c r="F5" s="34" t="s">
        <v>89</v>
      </c>
      <c r="G5" s="34" t="s">
        <v>82</v>
      </c>
      <c r="H5" s="35" t="s">
        <v>83</v>
      </c>
      <c r="I5" s="35" t="s">
        <v>84</v>
      </c>
      <c r="J5" s="13" t="s">
        <v>71</v>
      </c>
      <c r="K5" s="13" t="str">
        <f>VLOOKUP(B5,Sheet1!$A:$D,2,FALSE)</f>
        <v>No</v>
      </c>
      <c r="L5" s="13" t="str">
        <f>VLOOKUP(B5,Sheet1!$A:$D,3,FALSE)</f>
        <v>Yes</v>
      </c>
      <c r="M5" s="13" t="str">
        <f>VLOOKUP(B5,Sheet1!$A:$D,4,FALSE)</f>
        <v>No</v>
      </c>
      <c r="N5" s="9">
        <v>12</v>
      </c>
      <c r="O5" s="13" t="str">
        <f>IF(LEN(Q5)=12,"UPC",IF(LEN(Q5)&gt;12,"EAN",""))</f>
        <v>UPC</v>
      </c>
      <c r="P5" s="13" t="str">
        <f>IF(ISNUMBER(SEARCH("Gift",AG5)),"Gift Box","")</f>
        <v/>
      </c>
      <c r="Q5" s="36" t="s">
        <v>76</v>
      </c>
      <c r="R5" s="36" t="s">
        <v>22</v>
      </c>
      <c r="S5" s="22">
        <v>2.99</v>
      </c>
      <c r="T5" s="22">
        <v>10</v>
      </c>
      <c r="U5" s="22">
        <v>2.5</v>
      </c>
      <c r="V5" s="22">
        <v>12</v>
      </c>
      <c r="W5" s="22">
        <v>10</v>
      </c>
      <c r="X5" s="22">
        <v>9</v>
      </c>
      <c r="Y5" s="13">
        <v>15</v>
      </c>
      <c r="Z5" s="22">
        <f>IF(V5&gt;0,(V5*W5*X5)/1728,"")</f>
        <v>0.625</v>
      </c>
      <c r="AA5" s="13">
        <v>14</v>
      </c>
      <c r="AB5" s="13">
        <v>5</v>
      </c>
      <c r="AC5" s="13">
        <v>70</v>
      </c>
      <c r="AD5" s="13">
        <f>IF(AB5&gt;0,AB5*X5,"")</f>
        <v>45</v>
      </c>
      <c r="AE5" s="13">
        <f>IF(Y5&gt;0,Y5*(AA5*AB5),"")</f>
        <v>1050</v>
      </c>
      <c r="AG5" s="28" t="s">
        <v>74</v>
      </c>
    </row>
    <row r="6" spans="1:33" x14ac:dyDescent="0.25">
      <c r="A6" s="10" t="e">
        <f>IF(#REF!=0,"Hide","Show")</f>
        <v>#REF!</v>
      </c>
      <c r="B6" s="32" t="s">
        <v>44</v>
      </c>
      <c r="C6" s="33" t="s">
        <v>88</v>
      </c>
      <c r="D6" s="34">
        <v>6</v>
      </c>
      <c r="E6" s="34">
        <v>499.99999999999994</v>
      </c>
      <c r="F6" s="34" t="s">
        <v>90</v>
      </c>
      <c r="G6" s="34" t="s">
        <v>82</v>
      </c>
      <c r="H6" s="35" t="s">
        <v>83</v>
      </c>
      <c r="I6" s="35" t="s">
        <v>84</v>
      </c>
      <c r="J6" s="13" t="s">
        <v>71</v>
      </c>
      <c r="K6" s="13" t="str">
        <f>VLOOKUP(B6,Sheet1!$A:$D,2,FALSE)</f>
        <v>No</v>
      </c>
      <c r="L6" s="13" t="str">
        <f>VLOOKUP(B6,Sheet1!$A:$D,3,FALSE)</f>
        <v>Yes</v>
      </c>
      <c r="M6" s="13" t="str">
        <f>VLOOKUP(B6,Sheet1!$A:$D,4,FALSE)</f>
        <v>No</v>
      </c>
      <c r="N6" s="9">
        <v>0</v>
      </c>
      <c r="O6" s="13" t="str">
        <f>IF(LEN(Q6)=12,"UPC",IF(LEN(Q6)&gt;12,"EAN",""))</f>
        <v>UPC</v>
      </c>
      <c r="P6" s="13" t="str">
        <f>IF(ISNUMBER(SEARCH("Gift",AG6)),"Gift Box","")</f>
        <v/>
      </c>
      <c r="Q6" s="36" t="s">
        <v>76</v>
      </c>
      <c r="R6" s="36" t="s">
        <v>22</v>
      </c>
      <c r="S6" s="22">
        <v>2.99</v>
      </c>
      <c r="T6" s="22">
        <v>10</v>
      </c>
      <c r="U6" s="22">
        <v>2.5</v>
      </c>
      <c r="V6" s="22">
        <v>12</v>
      </c>
      <c r="W6" s="22">
        <v>10</v>
      </c>
      <c r="X6" s="22">
        <v>9</v>
      </c>
      <c r="Y6" s="13">
        <v>15</v>
      </c>
      <c r="Z6" s="22">
        <f>IF(V6&gt;0,(V6*W6*X6)/1728,"")</f>
        <v>0.625</v>
      </c>
      <c r="AA6" s="13">
        <v>14</v>
      </c>
      <c r="AB6" s="13">
        <v>5</v>
      </c>
      <c r="AC6" s="13">
        <v>70</v>
      </c>
      <c r="AD6" s="13">
        <f>IF(AB6&gt;0,AB6*X6,"")</f>
        <v>45</v>
      </c>
      <c r="AE6" s="13">
        <f>IF(Y6&gt;0,Y6*(AA6*AB6),"")</f>
        <v>1050</v>
      </c>
      <c r="AG6" s="28" t="s">
        <v>74</v>
      </c>
    </row>
    <row r="7" spans="1:33" x14ac:dyDescent="0.25">
      <c r="A7" s="10" t="e">
        <f>IF(#REF!=0,"Hide","Show")</f>
        <v>#REF!</v>
      </c>
      <c r="B7" s="32" t="s">
        <v>44</v>
      </c>
      <c r="C7" s="33" t="s">
        <v>80</v>
      </c>
      <c r="D7" s="34">
        <v>6</v>
      </c>
      <c r="E7" s="34">
        <v>499.99999999999994</v>
      </c>
      <c r="F7" s="34" t="s">
        <v>81</v>
      </c>
      <c r="G7" s="34" t="s">
        <v>82</v>
      </c>
      <c r="H7" s="35" t="s">
        <v>83</v>
      </c>
      <c r="I7" s="35" t="s">
        <v>84</v>
      </c>
      <c r="J7" s="13" t="s">
        <v>71</v>
      </c>
      <c r="K7" s="13" t="str">
        <f>VLOOKUP(B7,Sheet1!$A:$D,2,FALSE)</f>
        <v>No</v>
      </c>
      <c r="L7" s="13" t="str">
        <f>VLOOKUP(B7,Sheet1!$A:$D,3,FALSE)</f>
        <v>Yes</v>
      </c>
      <c r="M7" s="13" t="str">
        <f>VLOOKUP(B7,Sheet1!$A:$D,4,FALSE)</f>
        <v>No</v>
      </c>
      <c r="N7" s="9">
        <v>12.5</v>
      </c>
      <c r="O7" s="13" t="str">
        <f t="shared" ref="O7:O13" si="0">IF(LEN(Q7)=12,"UPC",IF(LEN(Q7)&gt;12,"EAN",""))</f>
        <v>UPC</v>
      </c>
      <c r="P7" s="13" t="str">
        <f t="shared" ref="P7:P13" si="1">IF(ISNUMBER(SEARCH("Gift",AG7)),"Gift Box","")</f>
        <v/>
      </c>
      <c r="Q7" s="36" t="s">
        <v>77</v>
      </c>
      <c r="R7" s="36" t="s">
        <v>22</v>
      </c>
      <c r="S7" s="22">
        <v>2.99</v>
      </c>
      <c r="T7" s="22">
        <v>10</v>
      </c>
      <c r="U7" s="22">
        <v>2.5</v>
      </c>
      <c r="V7" s="22">
        <v>12</v>
      </c>
      <c r="W7" s="22">
        <v>10</v>
      </c>
      <c r="X7" s="22">
        <v>9</v>
      </c>
      <c r="Y7" s="13">
        <v>15</v>
      </c>
      <c r="Z7" s="22">
        <f t="shared" ref="Z7:Z13" si="2">IF(V7&gt;0,(V7*W7*X7)/1728,"")</f>
        <v>0.625</v>
      </c>
      <c r="AA7" s="13">
        <v>14</v>
      </c>
      <c r="AB7" s="13">
        <v>5</v>
      </c>
      <c r="AC7" s="13">
        <v>70</v>
      </c>
      <c r="AD7" s="13">
        <f t="shared" ref="AD7:AD13" si="3">IF(AB7&gt;0,AB7*X7,"")</f>
        <v>45</v>
      </c>
      <c r="AE7" s="13">
        <f t="shared" ref="AE7:AE13" si="4">IF(Y7&gt;0,Y7*(AA7*AB7),"")</f>
        <v>1050</v>
      </c>
      <c r="AG7" s="28" t="s">
        <v>74</v>
      </c>
    </row>
    <row r="8" spans="1:33" x14ac:dyDescent="0.25">
      <c r="A8" s="10" t="e">
        <f>IF(#REF!=0,"Hide","Show")</f>
        <v>#REF!</v>
      </c>
      <c r="B8" s="32" t="s">
        <v>44</v>
      </c>
      <c r="C8" s="33" t="s">
        <v>85</v>
      </c>
      <c r="D8" s="34">
        <v>6</v>
      </c>
      <c r="E8" s="34">
        <v>499.99999999999994</v>
      </c>
      <c r="F8" s="34" t="s">
        <v>86</v>
      </c>
      <c r="G8" s="34" t="s">
        <v>82</v>
      </c>
      <c r="H8" s="35" t="s">
        <v>87</v>
      </c>
      <c r="I8" s="35" t="s">
        <v>84</v>
      </c>
      <c r="J8" s="13" t="s">
        <v>71</v>
      </c>
      <c r="K8" s="13" t="str">
        <f>VLOOKUP(B8,Sheet1!$A:$D,2,FALSE)</f>
        <v>No</v>
      </c>
      <c r="L8" s="13" t="str">
        <f>VLOOKUP(B8,Sheet1!$A:$D,3,FALSE)</f>
        <v>Yes</v>
      </c>
      <c r="M8" s="13" t="str">
        <f>VLOOKUP(B8,Sheet1!$A:$D,4,FALSE)</f>
        <v>No</v>
      </c>
      <c r="N8" s="9">
        <v>12.5</v>
      </c>
      <c r="O8" s="13" t="str">
        <f t="shared" si="0"/>
        <v/>
      </c>
      <c r="P8" s="13" t="str">
        <f t="shared" si="1"/>
        <v/>
      </c>
      <c r="Q8" s="36" t="s">
        <v>22</v>
      </c>
      <c r="R8" s="36" t="s">
        <v>22</v>
      </c>
      <c r="S8" s="22">
        <v>0</v>
      </c>
      <c r="T8" s="22">
        <v>0</v>
      </c>
      <c r="U8" s="22">
        <v>0</v>
      </c>
      <c r="V8" s="22">
        <v>0</v>
      </c>
      <c r="W8" s="22">
        <v>0</v>
      </c>
      <c r="X8" s="22">
        <v>0</v>
      </c>
      <c r="Y8" s="13">
        <v>0</v>
      </c>
      <c r="Z8" s="22" t="str">
        <f t="shared" si="2"/>
        <v/>
      </c>
      <c r="AA8" s="13">
        <v>0</v>
      </c>
      <c r="AB8" s="13">
        <v>0</v>
      </c>
      <c r="AC8" s="13">
        <v>0</v>
      </c>
      <c r="AD8" s="13" t="str">
        <f t="shared" si="3"/>
        <v/>
      </c>
      <c r="AE8" s="13" t="str">
        <f t="shared" si="4"/>
        <v/>
      </c>
      <c r="AG8" s="28" t="s">
        <v>74</v>
      </c>
    </row>
    <row r="9" spans="1:33" x14ac:dyDescent="0.25">
      <c r="A9" s="10" t="e">
        <f>IF(#REF!=0,"Hide","Show")</f>
        <v>#REF!</v>
      </c>
      <c r="B9" s="32" t="s">
        <v>44</v>
      </c>
      <c r="C9" s="33" t="s">
        <v>85</v>
      </c>
      <c r="D9" s="34">
        <v>12</v>
      </c>
      <c r="E9" s="34">
        <v>499.99999999999994</v>
      </c>
      <c r="F9" s="34" t="s">
        <v>86</v>
      </c>
      <c r="G9" s="34" t="s">
        <v>82</v>
      </c>
      <c r="H9" s="35" t="s">
        <v>87</v>
      </c>
      <c r="I9" s="35" t="s">
        <v>84</v>
      </c>
      <c r="J9" s="13" t="s">
        <v>71</v>
      </c>
      <c r="K9" s="13" t="str">
        <f>VLOOKUP(B9,Sheet1!$A:$D,2,FALSE)</f>
        <v>No</v>
      </c>
      <c r="L9" s="13" t="str">
        <f>VLOOKUP(B9,Sheet1!$A:$D,3,FALSE)</f>
        <v>Yes</v>
      </c>
      <c r="M9" s="13" t="str">
        <f>VLOOKUP(B9,Sheet1!$A:$D,4,FALSE)</f>
        <v>No</v>
      </c>
      <c r="N9" s="9">
        <v>12.5</v>
      </c>
      <c r="O9" s="13" t="str">
        <f t="shared" ref="O9" si="5">IF(LEN(Q9)=12,"UPC",IF(LEN(Q9)&gt;12,"EAN",""))</f>
        <v>EAN</v>
      </c>
      <c r="P9" s="13" t="str">
        <f t="shared" ref="P9" si="6">IF(ISNUMBER(SEARCH("Gift",AG9)),"Gift Box","")</f>
        <v/>
      </c>
      <c r="Q9" s="36" t="s">
        <v>78</v>
      </c>
      <c r="R9" s="36" t="s">
        <v>22</v>
      </c>
      <c r="S9" s="22">
        <v>2.4</v>
      </c>
      <c r="T9" s="22">
        <v>12</v>
      </c>
      <c r="U9" s="22">
        <v>2.5</v>
      </c>
      <c r="V9" s="22">
        <v>0</v>
      </c>
      <c r="W9" s="22">
        <v>0</v>
      </c>
      <c r="X9" s="22">
        <v>0</v>
      </c>
      <c r="Y9" s="13">
        <v>30</v>
      </c>
      <c r="Z9" s="22" t="str">
        <f t="shared" ref="Z9" si="7">IF(V9&gt;0,(V9*W9*X9)/1728,"")</f>
        <v/>
      </c>
      <c r="AA9" s="13">
        <v>10</v>
      </c>
      <c r="AB9" s="13">
        <v>5</v>
      </c>
      <c r="AC9" s="13">
        <v>50</v>
      </c>
      <c r="AD9" s="13">
        <f t="shared" ref="AD9" si="8">IF(AB9&gt;0,AB9*X9,"")</f>
        <v>0</v>
      </c>
      <c r="AE9" s="13">
        <f t="shared" ref="AE9" si="9">IF(Y9&gt;0,Y9*(AA9*AB9),"")</f>
        <v>1500</v>
      </c>
      <c r="AG9" s="28" t="s">
        <v>75</v>
      </c>
    </row>
    <row r="10" spans="1:33" x14ac:dyDescent="0.25">
      <c r="A10" s="10" t="e">
        <f>IF(#REF!=0,"Hide","Show")</f>
        <v>#REF!</v>
      </c>
      <c r="B10" s="32" t="str">
        <f>"Disznoko"</f>
        <v>Disznoko</v>
      </c>
      <c r="C10" s="33" t="str">
        <f>"Dry Furmint"</f>
        <v>Dry Furmint</v>
      </c>
      <c r="D10" s="34">
        <v>12</v>
      </c>
      <c r="E10" s="34">
        <v>750</v>
      </c>
      <c r="F10" s="34" t="str">
        <f>"2015"</f>
        <v>2015</v>
      </c>
      <c r="G10" s="34" t="str">
        <f>"White"</f>
        <v>White</v>
      </c>
      <c r="H10" s="35" t="str">
        <f>"TOKAJI DRY"</f>
        <v>TOKAJI DRY</v>
      </c>
      <c r="I10" s="35" t="str">
        <f>"FURMINT"</f>
        <v>FURMINT</v>
      </c>
      <c r="J10" s="13" t="s">
        <v>71</v>
      </c>
      <c r="K10" s="13" t="str">
        <f>VLOOKUP(B10,Sheet1!$A:$D,2,FALSE)</f>
        <v>No</v>
      </c>
      <c r="L10" s="13" t="str">
        <f>VLOOKUP(B10,Sheet1!$A:$D,3,FALSE)</f>
        <v>Yes</v>
      </c>
      <c r="M10" s="13" t="str">
        <f>VLOOKUP(B10,Sheet1!$A:$D,4,FALSE)</f>
        <v>No</v>
      </c>
      <c r="N10" s="9">
        <v>13.5</v>
      </c>
      <c r="O10" s="13" t="str">
        <f t="shared" si="0"/>
        <v>EAN</v>
      </c>
      <c r="P10" s="13" t="str">
        <f t="shared" si="1"/>
        <v/>
      </c>
      <c r="Q10" s="36" t="str">
        <f>"5998847102146"</f>
        <v>5998847102146</v>
      </c>
      <c r="R10" s="36"/>
      <c r="S10" s="22">
        <v>0</v>
      </c>
      <c r="T10" s="22">
        <v>0</v>
      </c>
      <c r="U10" s="22">
        <v>3</v>
      </c>
      <c r="V10" s="22">
        <v>13</v>
      </c>
      <c r="W10" s="22">
        <v>12.5</v>
      </c>
      <c r="X10" s="22">
        <v>12</v>
      </c>
      <c r="Y10" s="13">
        <v>36</v>
      </c>
      <c r="Z10" s="22">
        <f t="shared" si="2"/>
        <v>1.1284722222222223</v>
      </c>
      <c r="AA10" s="13">
        <v>10</v>
      </c>
      <c r="AB10" s="13">
        <v>5</v>
      </c>
      <c r="AC10" s="13">
        <v>50</v>
      </c>
      <c r="AD10" s="13">
        <f t="shared" si="3"/>
        <v>60</v>
      </c>
      <c r="AE10" s="13">
        <f t="shared" si="4"/>
        <v>1800</v>
      </c>
      <c r="AG10" s="28" t="str">
        <f>"12x750ml C"</f>
        <v>12x750ml C</v>
      </c>
    </row>
    <row r="11" spans="1:33" x14ac:dyDescent="0.25">
      <c r="A11" s="10" t="e">
        <f>IF(#REF!=0,"Hide","Show")</f>
        <v>#REF!</v>
      </c>
      <c r="B11" s="32" t="str">
        <f>"Disznoko"</f>
        <v>Disznoko</v>
      </c>
      <c r="C11" s="33" t="str">
        <f>"Dry Furmint"</f>
        <v>Dry Furmint</v>
      </c>
      <c r="D11" s="34">
        <v>12</v>
      </c>
      <c r="E11" s="34">
        <v>750</v>
      </c>
      <c r="F11" s="34" t="str">
        <f>"2016"</f>
        <v>2016</v>
      </c>
      <c r="G11" s="34" t="str">
        <f>"White"</f>
        <v>White</v>
      </c>
      <c r="H11" s="35" t="str">
        <f>"TOKAJI DRY"</f>
        <v>TOKAJI DRY</v>
      </c>
      <c r="I11" s="35" t="str">
        <f>"FURMINT"</f>
        <v>FURMINT</v>
      </c>
      <c r="J11" s="13" t="s">
        <v>71</v>
      </c>
      <c r="K11" s="13" t="str">
        <f>VLOOKUP(B11,Sheet1!$A:$D,2,FALSE)</f>
        <v>No</v>
      </c>
      <c r="L11" s="13" t="str">
        <f>VLOOKUP(B11,Sheet1!$A:$D,3,FALSE)</f>
        <v>Yes</v>
      </c>
      <c r="M11" s="13" t="str">
        <f>VLOOKUP(B11,Sheet1!$A:$D,4,FALSE)</f>
        <v>No</v>
      </c>
      <c r="N11" s="9">
        <v>12.5</v>
      </c>
      <c r="O11" s="13" t="str">
        <f t="shared" ref="O11:O12" si="10">IF(LEN(Q11)=12,"UPC",IF(LEN(Q11)&gt;12,"EAN",""))</f>
        <v>EAN</v>
      </c>
      <c r="P11" s="13" t="str">
        <f t="shared" ref="P11:P12" si="11">IF(ISNUMBER(SEARCH("Gift",AG11)),"Gift Box","")</f>
        <v/>
      </c>
      <c r="Q11" s="36" t="str">
        <f>"5998847102146"</f>
        <v>5998847102146</v>
      </c>
      <c r="R11" s="36"/>
      <c r="S11" s="22">
        <v>0</v>
      </c>
      <c r="T11" s="22">
        <v>0</v>
      </c>
      <c r="U11" s="22">
        <v>3</v>
      </c>
      <c r="V11" s="22">
        <v>13</v>
      </c>
      <c r="W11" s="22">
        <v>12.5</v>
      </c>
      <c r="X11" s="22">
        <v>12</v>
      </c>
      <c r="Y11" s="13">
        <v>36</v>
      </c>
      <c r="Z11" s="22">
        <f t="shared" ref="Z11:Z12" si="12">IF(V11&gt;0,(V11*W11*X11)/1728,"")</f>
        <v>1.1284722222222223</v>
      </c>
      <c r="AA11" s="13">
        <v>10</v>
      </c>
      <c r="AB11" s="13">
        <v>5</v>
      </c>
      <c r="AC11" s="13">
        <v>50</v>
      </c>
      <c r="AD11" s="13">
        <f t="shared" ref="AD11:AD12" si="13">IF(AB11&gt;0,AB11*X11,"")</f>
        <v>60</v>
      </c>
      <c r="AE11" s="13">
        <f t="shared" ref="AE11:AE12" si="14">IF(Y11&gt;0,Y11*(AA11*AB11),"")</f>
        <v>1800</v>
      </c>
      <c r="AG11" s="28" t="str">
        <f>"12x750ml C"</f>
        <v>12x750ml C</v>
      </c>
    </row>
    <row r="12" spans="1:33" x14ac:dyDescent="0.25">
      <c r="A12" s="10" t="e">
        <f>IF(#REF!=0,"Hide","Show")</f>
        <v>#REF!</v>
      </c>
      <c r="B12" s="32" t="str">
        <f>"Disznoko"</f>
        <v>Disznoko</v>
      </c>
      <c r="C12" s="33" t="str">
        <f>"Dry Furmint"</f>
        <v>Dry Furmint</v>
      </c>
      <c r="D12" s="34">
        <v>12</v>
      </c>
      <c r="E12" s="34">
        <v>750</v>
      </c>
      <c r="F12" s="34" t="str">
        <f>"2017"</f>
        <v>2017</v>
      </c>
      <c r="G12" s="34" t="str">
        <f>"White"</f>
        <v>White</v>
      </c>
      <c r="H12" s="35" t="str">
        <f>"TOKAJI DRY"</f>
        <v>TOKAJI DRY</v>
      </c>
      <c r="I12" s="35" t="str">
        <f>"FURMINT"</f>
        <v>FURMINT</v>
      </c>
      <c r="J12" s="13" t="s">
        <v>71</v>
      </c>
      <c r="K12" s="13" t="str">
        <f>VLOOKUP(B12,Sheet1!$A:$D,2,FALSE)</f>
        <v>No</v>
      </c>
      <c r="L12" s="13" t="str">
        <f>VLOOKUP(B12,Sheet1!$A:$D,3,FALSE)</f>
        <v>Yes</v>
      </c>
      <c r="M12" s="13" t="str">
        <f>VLOOKUP(B12,Sheet1!$A:$D,4,FALSE)</f>
        <v>No</v>
      </c>
      <c r="N12" s="9">
        <v>12.5</v>
      </c>
      <c r="O12" s="13" t="str">
        <f t="shared" si="10"/>
        <v>UPC</v>
      </c>
      <c r="P12" s="13" t="str">
        <f t="shared" si="11"/>
        <v/>
      </c>
      <c r="Q12" s="36" t="str">
        <f>"649185014602"</f>
        <v>649185014602</v>
      </c>
      <c r="R12" s="36"/>
      <c r="S12" s="22">
        <v>0</v>
      </c>
      <c r="T12" s="22">
        <v>0</v>
      </c>
      <c r="U12" s="22">
        <v>3</v>
      </c>
      <c r="V12" s="22">
        <v>13</v>
      </c>
      <c r="W12" s="22">
        <v>12.5</v>
      </c>
      <c r="X12" s="22">
        <v>12</v>
      </c>
      <c r="Y12" s="13">
        <v>36</v>
      </c>
      <c r="Z12" s="22">
        <f t="shared" si="12"/>
        <v>1.1284722222222223</v>
      </c>
      <c r="AA12" s="13">
        <v>10</v>
      </c>
      <c r="AB12" s="13">
        <v>5</v>
      </c>
      <c r="AC12" s="13">
        <v>50</v>
      </c>
      <c r="AD12" s="13">
        <f t="shared" si="13"/>
        <v>60</v>
      </c>
      <c r="AE12" s="13">
        <f t="shared" si="14"/>
        <v>1800</v>
      </c>
      <c r="AG12" s="28" t="str">
        <f>"12x750ml C"</f>
        <v>12x750ml C</v>
      </c>
    </row>
    <row r="13" spans="1:33" x14ac:dyDescent="0.25">
      <c r="A13" s="10" t="e">
        <f>IF(#REF!=0,"Hide","Show")</f>
        <v>#REF!</v>
      </c>
      <c r="B13" s="32" t="s">
        <v>44</v>
      </c>
      <c r="C13" s="33" t="s">
        <v>73</v>
      </c>
      <c r="D13" s="34">
        <v>3</v>
      </c>
      <c r="E13" s="34">
        <v>499.99999999999994</v>
      </c>
      <c r="F13" s="34" t="s">
        <v>91</v>
      </c>
      <c r="G13" s="34" t="s">
        <v>82</v>
      </c>
      <c r="H13" s="35" t="s">
        <v>83</v>
      </c>
      <c r="I13" s="35" t="s">
        <v>84</v>
      </c>
      <c r="J13" s="13" t="s">
        <v>71</v>
      </c>
      <c r="K13" s="13" t="str">
        <f>VLOOKUP(B13,Sheet1!$A:$D,2,FALSE)</f>
        <v>No</v>
      </c>
      <c r="L13" s="13" t="str">
        <f>VLOOKUP(B13,Sheet1!$A:$D,3,FALSE)</f>
        <v>Yes</v>
      </c>
      <c r="M13" s="13" t="str">
        <f>VLOOKUP(B13,Sheet1!$A:$D,4,FALSE)</f>
        <v>No</v>
      </c>
      <c r="N13" s="9">
        <v>12</v>
      </c>
      <c r="O13" s="13" t="str">
        <f t="shared" si="0"/>
        <v>EAN</v>
      </c>
      <c r="P13" s="13" t="str">
        <f t="shared" si="1"/>
        <v/>
      </c>
      <c r="Q13" s="36" t="s">
        <v>79</v>
      </c>
      <c r="R13" s="36" t="s">
        <v>22</v>
      </c>
      <c r="S13" s="22">
        <v>0</v>
      </c>
      <c r="T13" s="22">
        <v>0</v>
      </c>
      <c r="U13" s="22">
        <v>2.5</v>
      </c>
      <c r="V13" s="22">
        <v>12</v>
      </c>
      <c r="W13" s="22">
        <v>10</v>
      </c>
      <c r="X13" s="22">
        <v>9</v>
      </c>
      <c r="Y13" s="13">
        <v>7.5</v>
      </c>
      <c r="Z13" s="22">
        <f t="shared" si="2"/>
        <v>0.625</v>
      </c>
      <c r="AA13" s="13">
        <v>14</v>
      </c>
      <c r="AB13" s="13">
        <v>5</v>
      </c>
      <c r="AC13" s="13">
        <v>70</v>
      </c>
      <c r="AD13" s="13">
        <f t="shared" si="3"/>
        <v>45</v>
      </c>
      <c r="AE13" s="13">
        <f t="shared" si="4"/>
        <v>525</v>
      </c>
      <c r="AG13" s="28" t="s">
        <v>72</v>
      </c>
    </row>
    <row r="14" spans="1:33" ht="6" customHeight="1" x14ac:dyDescent="0.25">
      <c r="B14" s="15"/>
      <c r="C14" s="12"/>
      <c r="D14" s="12"/>
      <c r="E14" s="12"/>
      <c r="F14" s="19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24"/>
      <c r="T14" s="24"/>
      <c r="U14" s="24"/>
      <c r="V14" s="24"/>
      <c r="W14" s="24"/>
      <c r="X14" s="24"/>
      <c r="Y14" s="12"/>
      <c r="Z14" s="12"/>
      <c r="AA14" s="12"/>
      <c r="AB14" s="12"/>
      <c r="AC14" s="12"/>
      <c r="AD14" s="12"/>
      <c r="AE14" s="12"/>
      <c r="AG14" s="27"/>
    </row>
    <row r="15" spans="1:33" x14ac:dyDescent="0.25">
      <c r="B15" s="16"/>
      <c r="C15" s="20"/>
      <c r="D15" s="17"/>
      <c r="E15" s="20"/>
      <c r="F15" s="17"/>
      <c r="G15" s="17"/>
      <c r="H15" s="17"/>
      <c r="I15" s="17"/>
      <c r="J15" s="17"/>
      <c r="K15" s="17"/>
      <c r="L15" s="17"/>
      <c r="M15" s="17"/>
      <c r="N15" s="20"/>
      <c r="O15" s="20"/>
      <c r="P15" s="20"/>
      <c r="Q15" s="20"/>
      <c r="R15" s="20"/>
      <c r="S15" s="25"/>
      <c r="T15" s="25"/>
      <c r="U15" s="25"/>
      <c r="V15" s="25"/>
      <c r="W15" s="25"/>
      <c r="X15" s="25"/>
      <c r="Y15" s="20"/>
      <c r="Z15" s="20"/>
      <c r="AA15" s="20"/>
      <c r="AB15" s="20"/>
      <c r="AC15" s="20"/>
      <c r="AD15" s="20"/>
      <c r="AE15" s="20"/>
      <c r="AG15" s="27"/>
    </row>
    <row r="16" spans="1:33" ht="6" customHeight="1" x14ac:dyDescent="0.25">
      <c r="B16" s="14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23"/>
      <c r="T16" s="23"/>
      <c r="U16" s="23"/>
      <c r="V16" s="23"/>
      <c r="W16" s="23"/>
      <c r="X16" s="23"/>
      <c r="Y16" s="11"/>
      <c r="Z16" s="11"/>
      <c r="AA16" s="11"/>
      <c r="AB16" s="11"/>
      <c r="AC16" s="11"/>
      <c r="AD16" s="11"/>
      <c r="AE16" s="11"/>
      <c r="AG16" s="27"/>
    </row>
    <row r="17" spans="2:33" x14ac:dyDescent="0.25">
      <c r="B17" s="10"/>
      <c r="E17" s="10"/>
      <c r="N17" s="10"/>
      <c r="O17" s="10"/>
      <c r="P17" s="10"/>
      <c r="Q17" s="10"/>
      <c r="R17" s="10"/>
      <c r="S17" s="6"/>
      <c r="T17" s="6"/>
      <c r="U17" s="6"/>
      <c r="V17" s="6"/>
      <c r="W17" s="6"/>
      <c r="X17" s="6"/>
      <c r="Y17" s="10"/>
      <c r="Z17" s="10"/>
      <c r="AA17" s="10"/>
      <c r="AB17" s="10"/>
      <c r="AD17" s="10"/>
      <c r="AE17" s="10"/>
      <c r="AG17" s="27"/>
    </row>
    <row r="18" spans="2:33" x14ac:dyDescent="0.25"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8"/>
      <c r="T18" s="8"/>
      <c r="U18" s="8"/>
      <c r="V18" s="8"/>
      <c r="W18" s="8"/>
      <c r="X18" s="8"/>
      <c r="Y18" s="18"/>
      <c r="Z18" s="18"/>
      <c r="AA18" s="18"/>
      <c r="AB18" s="18"/>
      <c r="AC18" s="18"/>
      <c r="AD18" s="18"/>
      <c r="AE18" s="18"/>
      <c r="AG18" s="27"/>
    </row>
    <row r="19" spans="2:33" x14ac:dyDescent="0.25">
      <c r="E19" s="10"/>
      <c r="N19" s="10"/>
      <c r="O19" s="10"/>
      <c r="P19" s="10"/>
      <c r="Q19" s="10"/>
      <c r="R19" s="10"/>
      <c r="S19" s="6"/>
      <c r="T19" s="6"/>
      <c r="U19" s="6"/>
      <c r="V19" s="6"/>
      <c r="W19" s="6"/>
      <c r="X19" s="6"/>
      <c r="Y19" s="10"/>
      <c r="Z19" s="10"/>
      <c r="AA19" s="10"/>
      <c r="AB19" s="10"/>
      <c r="AD19" s="10"/>
      <c r="AE19" s="10"/>
      <c r="AG19" s="27"/>
    </row>
    <row r="20" spans="2:33" x14ac:dyDescent="0.25">
      <c r="E20" s="10"/>
      <c r="N20" s="10"/>
      <c r="O20" s="10"/>
      <c r="P20" s="10"/>
      <c r="Q20" s="10"/>
      <c r="R20" s="10"/>
      <c r="S20" s="6"/>
      <c r="T20" s="6"/>
      <c r="U20" s="6"/>
      <c r="V20" s="6"/>
      <c r="W20" s="6"/>
      <c r="X20" s="6"/>
      <c r="Y20" s="10"/>
      <c r="Z20" s="10"/>
      <c r="AA20" s="10"/>
      <c r="AB20" s="10"/>
      <c r="AD20" s="10"/>
      <c r="AE20" s="10"/>
      <c r="AG20" s="27"/>
    </row>
    <row r="21" spans="2:33" x14ac:dyDescent="0.25">
      <c r="E21" s="10"/>
      <c r="N21" s="10"/>
      <c r="O21" s="10"/>
      <c r="P21" s="10"/>
      <c r="Q21" s="10"/>
      <c r="R21" s="10"/>
      <c r="S21" s="6"/>
      <c r="T21" s="6"/>
      <c r="U21" s="6"/>
      <c r="V21" s="6"/>
      <c r="W21" s="6"/>
      <c r="X21" s="6"/>
      <c r="Y21" s="10"/>
      <c r="Z21" s="10"/>
      <c r="AA21" s="10"/>
      <c r="AB21" s="10"/>
      <c r="AD21" s="10"/>
      <c r="AE21" s="10"/>
      <c r="AG21" s="27"/>
    </row>
    <row r="22" spans="2:33" x14ac:dyDescent="0.25">
      <c r="E22" s="10"/>
      <c r="N22" s="10"/>
      <c r="O22" s="10"/>
      <c r="P22" s="10"/>
      <c r="Q22" s="10"/>
      <c r="R22" s="10"/>
      <c r="S22" s="6"/>
      <c r="T22" s="6"/>
      <c r="U22" s="6"/>
      <c r="V22" s="6"/>
      <c r="W22" s="6"/>
      <c r="X22" s="6"/>
      <c r="Y22" s="10"/>
      <c r="Z22" s="10"/>
      <c r="AA22" s="10"/>
      <c r="AB22" s="10"/>
      <c r="AD22" s="10"/>
      <c r="AE22" s="10"/>
      <c r="AG22" s="27"/>
    </row>
    <row r="23" spans="2:33" x14ac:dyDescent="0.25">
      <c r="AG23" s="27"/>
    </row>
    <row r="24" spans="2:33" x14ac:dyDescent="0.25">
      <c r="AG24" s="27"/>
    </row>
    <row r="25" spans="2:33" x14ac:dyDescent="0.25">
      <c r="AG25" s="27"/>
    </row>
    <row r="26" spans="2:33" x14ac:dyDescent="0.25">
      <c r="AG26" s="27"/>
    </row>
    <row r="27" spans="2:33" x14ac:dyDescent="0.25">
      <c r="AG27" s="27"/>
    </row>
    <row r="28" spans="2:33" x14ac:dyDescent="0.25">
      <c r="AG28" s="27"/>
    </row>
    <row r="29" spans="2:33" x14ac:dyDescent="0.25">
      <c r="AG29" s="27"/>
    </row>
    <row r="30" spans="2:33" x14ac:dyDescent="0.25">
      <c r="AG30" s="27"/>
    </row>
    <row r="31" spans="2:33" x14ac:dyDescent="0.25">
      <c r="AG31" s="27"/>
    </row>
    <row r="32" spans="2:33" x14ac:dyDescent="0.25">
      <c r="AG32" s="27"/>
    </row>
    <row r="33" spans="33:33" x14ac:dyDescent="0.25">
      <c r="AG33" s="27"/>
    </row>
    <row r="34" spans="33:33" x14ac:dyDescent="0.25">
      <c r="AG34" s="27"/>
    </row>
    <row r="35" spans="33:33" x14ac:dyDescent="0.25">
      <c r="AG35" s="27"/>
    </row>
  </sheetData>
  <mergeCells count="1">
    <mergeCell ref="B1:C1"/>
  </mergeCells>
  <conditionalFormatting sqref="S5:Y5 AA5:AB5">
    <cfRule type="cellIs" dxfId="4" priority="5" operator="lessThan">
      <formula>0</formula>
    </cfRule>
  </conditionalFormatting>
  <conditionalFormatting sqref="S7:Y8 AA7:AB8 AA13:AB13 S13:Y13 AA10:AB10 S10:Y10">
    <cfRule type="cellIs" dxfId="3" priority="4" operator="lessThan">
      <formula>0</formula>
    </cfRule>
  </conditionalFormatting>
  <conditionalFormatting sqref="S6:Y6 AA6:AB6">
    <cfRule type="cellIs" dxfId="2" priority="3" operator="lessThan">
      <formula>0</formula>
    </cfRule>
  </conditionalFormatting>
  <conditionalFormatting sqref="S11:Y12 AA11:AB12">
    <cfRule type="cellIs" dxfId="1" priority="2" operator="lessThan">
      <formula>0</formula>
    </cfRule>
  </conditionalFormatting>
  <conditionalFormatting sqref="S9:Y9 AA9:AB9">
    <cfRule type="cellIs" dxfId="0" priority="1" operator="lessThan">
      <formula>0</formula>
    </cfRule>
  </conditionalFormatting>
  <pageMargins left="0.25" right="0.25" top="0.5" bottom="0.5" header="0" footer="0"/>
  <pageSetup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DB8EB-0EBC-4AD2-ADB3-09838DEA6592}">
  <dimension ref="A1:H39"/>
  <sheetViews>
    <sheetView workbookViewId="0">
      <selection activeCell="I8" sqref="I8"/>
    </sheetView>
  </sheetViews>
  <sheetFormatPr defaultRowHeight="15" x14ac:dyDescent="0.25"/>
  <cols>
    <col min="3" max="3" width="10" customWidth="1"/>
  </cols>
  <sheetData>
    <row r="1" spans="1:8" x14ac:dyDescent="0.25">
      <c r="A1" s="27"/>
      <c r="B1" s="37" t="s">
        <v>25</v>
      </c>
      <c r="C1" s="37" t="s">
        <v>26</v>
      </c>
      <c r="D1" s="37" t="s">
        <v>27</v>
      </c>
      <c r="E1" s="27"/>
      <c r="F1" s="27"/>
      <c r="G1" s="27"/>
      <c r="H1" s="27"/>
    </row>
    <row r="2" spans="1:8" x14ac:dyDescent="0.25">
      <c r="A2" s="27" t="s">
        <v>33</v>
      </c>
      <c r="B2" s="28" t="s">
        <v>34</v>
      </c>
      <c r="C2" s="28" t="s">
        <v>34</v>
      </c>
      <c r="D2" s="28" t="s">
        <v>34</v>
      </c>
      <c r="E2" s="27"/>
      <c r="F2" s="27"/>
      <c r="G2" s="27"/>
      <c r="H2" s="27"/>
    </row>
    <row r="3" spans="1:8" x14ac:dyDescent="0.25">
      <c r="A3" s="27" t="s">
        <v>35</v>
      </c>
      <c r="B3" s="28" t="s">
        <v>36</v>
      </c>
      <c r="C3" s="28" t="s">
        <v>34</v>
      </c>
      <c r="D3" s="28" t="s">
        <v>34</v>
      </c>
      <c r="E3" s="27"/>
      <c r="F3" s="27"/>
      <c r="G3" s="27"/>
      <c r="H3" s="27"/>
    </row>
    <row r="4" spans="1:8" x14ac:dyDescent="0.25">
      <c r="A4" s="27" t="s">
        <v>37</v>
      </c>
      <c r="B4" s="28" t="s">
        <v>34</v>
      </c>
      <c r="C4" s="28" t="s">
        <v>34</v>
      </c>
      <c r="D4" s="28" t="s">
        <v>34</v>
      </c>
      <c r="E4" s="27"/>
      <c r="F4" s="27"/>
      <c r="G4" s="27"/>
      <c r="H4" s="27"/>
    </row>
    <row r="5" spans="1:8" x14ac:dyDescent="0.25">
      <c r="A5" s="27" t="s">
        <v>38</v>
      </c>
      <c r="B5" s="28" t="s">
        <v>34</v>
      </c>
      <c r="C5" s="28" t="s">
        <v>36</v>
      </c>
      <c r="D5" s="28" t="s">
        <v>34</v>
      </c>
      <c r="E5" s="27"/>
      <c r="F5" s="27"/>
      <c r="G5" s="27"/>
      <c r="H5" s="27"/>
    </row>
    <row r="6" spans="1:8" x14ac:dyDescent="0.25">
      <c r="A6" s="27" t="s">
        <v>39</v>
      </c>
      <c r="B6" s="28" t="s">
        <v>36</v>
      </c>
      <c r="C6" s="28" t="s">
        <v>34</v>
      </c>
      <c r="D6" s="28" t="s">
        <v>34</v>
      </c>
      <c r="E6" s="27"/>
      <c r="F6" s="27"/>
      <c r="G6" s="27"/>
      <c r="H6" s="27"/>
    </row>
    <row r="7" spans="1:8" x14ac:dyDescent="0.25">
      <c r="A7" s="27" t="s">
        <v>40</v>
      </c>
      <c r="B7" s="28" t="s">
        <v>34</v>
      </c>
      <c r="C7" s="28" t="s">
        <v>36</v>
      </c>
      <c r="D7" s="28" t="s">
        <v>34</v>
      </c>
      <c r="E7" s="27"/>
      <c r="F7" s="27"/>
      <c r="G7" s="27"/>
      <c r="H7" s="27"/>
    </row>
    <row r="8" spans="1:8" x14ac:dyDescent="0.25">
      <c r="A8" s="27" t="s">
        <v>41</v>
      </c>
      <c r="B8" s="28" t="s">
        <v>34</v>
      </c>
      <c r="C8" s="28" t="s">
        <v>36</v>
      </c>
      <c r="D8" s="28" t="s">
        <v>34</v>
      </c>
      <c r="E8" s="27"/>
      <c r="F8" s="27"/>
      <c r="G8" s="27"/>
      <c r="H8" s="27"/>
    </row>
    <row r="9" spans="1:8" x14ac:dyDescent="0.25">
      <c r="A9" s="27" t="s">
        <v>42</v>
      </c>
      <c r="B9" s="28" t="s">
        <v>36</v>
      </c>
      <c r="C9" s="28" t="s">
        <v>34</v>
      </c>
      <c r="D9" s="28" t="s">
        <v>34</v>
      </c>
      <c r="E9" s="27"/>
      <c r="F9" s="27"/>
      <c r="G9" s="27"/>
      <c r="H9" s="27"/>
    </row>
    <row r="10" spans="1:8" x14ac:dyDescent="0.25">
      <c r="A10" s="27" t="s">
        <v>43</v>
      </c>
      <c r="B10" s="28" t="s">
        <v>34</v>
      </c>
      <c r="C10" s="28" t="s">
        <v>34</v>
      </c>
      <c r="D10" s="28" t="s">
        <v>34</v>
      </c>
      <c r="E10" s="27"/>
      <c r="F10" s="27"/>
      <c r="G10" s="27"/>
      <c r="H10" s="27"/>
    </row>
    <row r="11" spans="1:8" x14ac:dyDescent="0.25">
      <c r="A11" s="27" t="s">
        <v>44</v>
      </c>
      <c r="B11" s="28" t="s">
        <v>34</v>
      </c>
      <c r="C11" s="28" t="s">
        <v>36</v>
      </c>
      <c r="D11" s="28" t="s">
        <v>34</v>
      </c>
      <c r="E11" s="27"/>
      <c r="F11" s="27"/>
      <c r="G11" s="27"/>
      <c r="H11" s="27"/>
    </row>
    <row r="12" spans="1:8" x14ac:dyDescent="0.25">
      <c r="A12" s="27" t="s">
        <v>45</v>
      </c>
      <c r="B12" s="28" t="s">
        <v>36</v>
      </c>
      <c r="C12" s="28" t="s">
        <v>36</v>
      </c>
      <c r="D12" s="28" t="s">
        <v>34</v>
      </c>
      <c r="E12" s="27"/>
      <c r="F12" s="27"/>
      <c r="G12" s="27"/>
      <c r="H12" s="27"/>
    </row>
    <row r="13" spans="1:8" x14ac:dyDescent="0.25">
      <c r="A13" s="27" t="s">
        <v>46</v>
      </c>
      <c r="B13" s="28" t="s">
        <v>36</v>
      </c>
      <c r="C13" s="28" t="s">
        <v>34</v>
      </c>
      <c r="D13" s="28" t="s">
        <v>34</v>
      </c>
      <c r="E13" s="27"/>
      <c r="F13" s="27"/>
      <c r="G13" s="27"/>
      <c r="H13" s="27"/>
    </row>
    <row r="14" spans="1:8" x14ac:dyDescent="0.25">
      <c r="A14" s="27" t="s">
        <v>47</v>
      </c>
      <c r="B14" s="28" t="s">
        <v>34</v>
      </c>
      <c r="C14" s="28" t="s">
        <v>36</v>
      </c>
      <c r="D14" s="28" t="s">
        <v>34</v>
      </c>
      <c r="E14" s="27"/>
      <c r="F14" s="27"/>
      <c r="G14" s="27"/>
      <c r="H14" s="27"/>
    </row>
    <row r="15" spans="1:8" x14ac:dyDescent="0.25">
      <c r="A15" s="27" t="s">
        <v>48</v>
      </c>
      <c r="B15" s="28" t="s">
        <v>34</v>
      </c>
      <c r="C15" s="28" t="s">
        <v>36</v>
      </c>
      <c r="D15" s="28" t="s">
        <v>34</v>
      </c>
      <c r="E15" s="27"/>
      <c r="F15" s="27"/>
      <c r="G15" s="27"/>
      <c r="H15" s="27"/>
    </row>
    <row r="16" spans="1:8" x14ac:dyDescent="0.25">
      <c r="A16" s="27" t="s">
        <v>49</v>
      </c>
      <c r="B16" s="28" t="s">
        <v>34</v>
      </c>
      <c r="C16" s="28" t="s">
        <v>36</v>
      </c>
      <c r="D16" s="28" t="s">
        <v>34</v>
      </c>
      <c r="E16" s="27"/>
      <c r="F16" s="27"/>
      <c r="G16" s="27"/>
      <c r="H16" s="27"/>
    </row>
    <row r="17" spans="1:8" x14ac:dyDescent="0.25">
      <c r="A17" s="27" t="s">
        <v>50</v>
      </c>
      <c r="B17" s="28" t="s">
        <v>34</v>
      </c>
      <c r="C17" s="28" t="s">
        <v>36</v>
      </c>
      <c r="D17" s="28" t="s">
        <v>34</v>
      </c>
      <c r="E17" s="27"/>
      <c r="F17" s="27"/>
      <c r="G17" s="27"/>
      <c r="H17" s="27"/>
    </row>
    <row r="18" spans="1:8" x14ac:dyDescent="0.25">
      <c r="A18" s="27" t="s">
        <v>51</v>
      </c>
      <c r="B18" s="28" t="s">
        <v>36</v>
      </c>
      <c r="C18" s="28" t="s">
        <v>34</v>
      </c>
      <c r="D18" s="28" t="s">
        <v>36</v>
      </c>
      <c r="E18" s="27"/>
      <c r="F18" s="27"/>
      <c r="G18" s="27"/>
      <c r="H18" s="27"/>
    </row>
    <row r="19" spans="1:8" x14ac:dyDescent="0.25">
      <c r="A19" s="27" t="s">
        <v>52</v>
      </c>
      <c r="B19" s="28" t="s">
        <v>34</v>
      </c>
      <c r="C19" s="28" t="s">
        <v>36</v>
      </c>
      <c r="D19" s="28" t="s">
        <v>36</v>
      </c>
      <c r="E19" s="27"/>
      <c r="F19" s="27"/>
      <c r="G19" s="27"/>
      <c r="H19" s="27"/>
    </row>
    <row r="20" spans="1:8" x14ac:dyDescent="0.25">
      <c r="A20" s="27" t="s">
        <v>53</v>
      </c>
      <c r="B20" s="28" t="s">
        <v>34</v>
      </c>
      <c r="C20" s="28" t="s">
        <v>34</v>
      </c>
      <c r="D20" s="28" t="s">
        <v>34</v>
      </c>
      <c r="E20" s="27"/>
      <c r="F20" s="27"/>
      <c r="G20" s="27"/>
      <c r="H20" s="27"/>
    </row>
    <row r="21" spans="1:8" x14ac:dyDescent="0.25">
      <c r="A21" s="27" t="s">
        <v>54</v>
      </c>
      <c r="B21" s="28" t="s">
        <v>34</v>
      </c>
      <c r="C21" s="28" t="s">
        <v>36</v>
      </c>
      <c r="D21" s="28" t="s">
        <v>36</v>
      </c>
      <c r="E21" s="27"/>
      <c r="F21" s="27"/>
      <c r="G21" s="27"/>
      <c r="H21" s="27"/>
    </row>
    <row r="22" spans="1:8" x14ac:dyDescent="0.25">
      <c r="A22" s="27" t="s">
        <v>55</v>
      </c>
      <c r="B22" s="28" t="s">
        <v>34</v>
      </c>
      <c r="C22" s="28" t="s">
        <v>36</v>
      </c>
      <c r="D22" s="28" t="s">
        <v>34</v>
      </c>
      <c r="E22" s="27"/>
      <c r="F22" s="27"/>
      <c r="G22" s="27"/>
      <c r="H22" s="27"/>
    </row>
    <row r="23" spans="1:8" x14ac:dyDescent="0.25">
      <c r="A23" s="27" t="s">
        <v>56</v>
      </c>
      <c r="B23" s="28" t="s">
        <v>36</v>
      </c>
      <c r="C23" s="28" t="s">
        <v>34</v>
      </c>
      <c r="D23" s="28" t="s">
        <v>36</v>
      </c>
      <c r="E23" s="27"/>
      <c r="F23" s="27"/>
      <c r="G23" s="27"/>
      <c r="H23" s="27"/>
    </row>
    <row r="24" spans="1:8" x14ac:dyDescent="0.25">
      <c r="A24" s="27" t="s">
        <v>57</v>
      </c>
      <c r="B24" s="28" t="s">
        <v>34</v>
      </c>
      <c r="C24" s="28" t="s">
        <v>34</v>
      </c>
      <c r="D24" s="28" t="s">
        <v>34</v>
      </c>
      <c r="E24" s="27"/>
      <c r="F24" s="27"/>
      <c r="G24" s="27"/>
      <c r="H24" s="27"/>
    </row>
    <row r="25" spans="1:8" x14ac:dyDescent="0.25">
      <c r="A25" s="27" t="s">
        <v>58</v>
      </c>
      <c r="B25" s="28" t="s">
        <v>34</v>
      </c>
      <c r="C25" s="28" t="s">
        <v>36</v>
      </c>
      <c r="D25" s="28" t="s">
        <v>34</v>
      </c>
      <c r="E25" s="27"/>
      <c r="F25" s="27"/>
      <c r="G25" s="27"/>
      <c r="H25" s="27"/>
    </row>
    <row r="26" spans="1:8" x14ac:dyDescent="0.25">
      <c r="A26" s="27" t="s">
        <v>59</v>
      </c>
      <c r="B26" s="28" t="s">
        <v>34</v>
      </c>
      <c r="C26" s="28" t="s">
        <v>34</v>
      </c>
      <c r="D26" s="28" t="s">
        <v>34</v>
      </c>
      <c r="E26" s="27"/>
      <c r="F26" s="27"/>
      <c r="G26" s="27"/>
      <c r="H26" s="27"/>
    </row>
    <row r="27" spans="1:8" x14ac:dyDescent="0.25">
      <c r="A27" s="27" t="s">
        <v>60</v>
      </c>
      <c r="B27" s="28" t="s">
        <v>34</v>
      </c>
      <c r="C27" s="28" t="s">
        <v>36</v>
      </c>
      <c r="D27" s="28" t="s">
        <v>34</v>
      </c>
      <c r="E27" s="27"/>
      <c r="F27" s="27"/>
      <c r="G27" s="27"/>
      <c r="H27" s="27"/>
    </row>
    <row r="28" spans="1:8" x14ac:dyDescent="0.25">
      <c r="A28" s="27" t="s">
        <v>61</v>
      </c>
      <c r="B28" s="28" t="s">
        <v>34</v>
      </c>
      <c r="C28" s="28" t="s">
        <v>34</v>
      </c>
      <c r="D28" s="28" t="s">
        <v>34</v>
      </c>
      <c r="E28" s="27"/>
      <c r="F28" s="27"/>
      <c r="G28" s="27"/>
      <c r="H28" s="27"/>
    </row>
    <row r="29" spans="1:8" x14ac:dyDescent="0.25">
      <c r="A29" s="27" t="s">
        <v>62</v>
      </c>
      <c r="B29" s="28" t="s">
        <v>36</v>
      </c>
      <c r="C29" s="28" t="s">
        <v>34</v>
      </c>
      <c r="D29" s="28" t="s">
        <v>34</v>
      </c>
      <c r="E29" s="27"/>
      <c r="F29" s="27"/>
      <c r="G29" s="27"/>
      <c r="H29" s="27"/>
    </row>
    <row r="30" spans="1:8" x14ac:dyDescent="0.25">
      <c r="A30" s="27" t="s">
        <v>63</v>
      </c>
      <c r="B30" s="28" t="s">
        <v>36</v>
      </c>
      <c r="C30" s="28" t="s">
        <v>34</v>
      </c>
      <c r="D30" s="28" t="s">
        <v>36</v>
      </c>
      <c r="E30" s="27"/>
      <c r="F30" s="27"/>
      <c r="G30" s="27"/>
      <c r="H30" s="27"/>
    </row>
    <row r="31" spans="1:8" x14ac:dyDescent="0.25">
      <c r="A31" s="27" t="s">
        <v>64</v>
      </c>
      <c r="B31" s="28" t="s">
        <v>34</v>
      </c>
      <c r="C31" s="28" t="s">
        <v>36</v>
      </c>
      <c r="D31" s="28" t="s">
        <v>34</v>
      </c>
      <c r="E31" s="27"/>
      <c r="F31" s="27"/>
      <c r="G31" s="27"/>
      <c r="H31" s="27"/>
    </row>
    <row r="32" spans="1:8" x14ac:dyDescent="0.25">
      <c r="A32" s="27" t="s">
        <v>65</v>
      </c>
      <c r="B32" s="28" t="s">
        <v>34</v>
      </c>
      <c r="C32" s="28" t="s">
        <v>36</v>
      </c>
      <c r="D32" s="28" t="s">
        <v>34</v>
      </c>
      <c r="E32" s="27"/>
      <c r="F32" s="27"/>
      <c r="G32" s="27"/>
      <c r="H32" s="27"/>
    </row>
    <row r="33" spans="1:8" x14ac:dyDescent="0.25">
      <c r="A33" s="27" t="s">
        <v>66</v>
      </c>
      <c r="B33" s="28" t="s">
        <v>34</v>
      </c>
      <c r="C33" s="28" t="s">
        <v>34</v>
      </c>
      <c r="D33" s="28" t="s">
        <v>34</v>
      </c>
      <c r="E33" s="27"/>
      <c r="F33" s="27"/>
      <c r="G33" s="27"/>
      <c r="H33" s="27"/>
    </row>
    <row r="34" spans="1:8" x14ac:dyDescent="0.25">
      <c r="A34" s="27" t="s">
        <v>67</v>
      </c>
      <c r="B34" s="28" t="s">
        <v>36</v>
      </c>
      <c r="C34" s="28" t="s">
        <v>34</v>
      </c>
      <c r="D34" s="28" t="s">
        <v>34</v>
      </c>
      <c r="E34" s="27"/>
      <c r="F34" s="27"/>
      <c r="G34" s="27"/>
      <c r="H34" s="27"/>
    </row>
    <row r="35" spans="1:8" x14ac:dyDescent="0.25">
      <c r="A35" s="27" t="s">
        <v>68</v>
      </c>
      <c r="B35" s="28" t="s">
        <v>36</v>
      </c>
      <c r="C35" s="28" t="s">
        <v>34</v>
      </c>
      <c r="D35" s="28" t="s">
        <v>36</v>
      </c>
      <c r="E35" s="27"/>
      <c r="F35" s="27"/>
      <c r="G35" s="27"/>
      <c r="H35" s="27"/>
    </row>
    <row r="36" spans="1:8" x14ac:dyDescent="0.25">
      <c r="A36" s="27" t="s">
        <v>69</v>
      </c>
      <c r="B36" s="28" t="s">
        <v>34</v>
      </c>
      <c r="C36" s="28" t="s">
        <v>34</v>
      </c>
      <c r="D36" s="28" t="s">
        <v>34</v>
      </c>
      <c r="E36" s="27"/>
      <c r="F36" s="27"/>
      <c r="G36" s="27"/>
      <c r="H36" s="27"/>
    </row>
    <row r="37" spans="1:8" x14ac:dyDescent="0.25">
      <c r="A37" s="27" t="s">
        <v>70</v>
      </c>
      <c r="B37" s="28" t="s">
        <v>34</v>
      </c>
      <c r="C37" s="28" t="s">
        <v>36</v>
      </c>
      <c r="D37" s="28" t="s">
        <v>34</v>
      </c>
      <c r="E37" s="27"/>
      <c r="F37" s="27"/>
      <c r="G37" s="27"/>
      <c r="H37" s="27"/>
    </row>
    <row r="38" spans="1:8" x14ac:dyDescent="0.25">
      <c r="A38" s="27"/>
      <c r="B38" s="27"/>
      <c r="C38" s="27"/>
      <c r="D38" s="27"/>
      <c r="E38" s="27"/>
      <c r="F38" s="27"/>
      <c r="G38" s="27"/>
      <c r="H38" s="27"/>
    </row>
    <row r="39" spans="1:8" x14ac:dyDescent="0.25">
      <c r="A39" s="27"/>
      <c r="B39" s="27"/>
      <c r="C39" s="27"/>
      <c r="D39" s="27"/>
      <c r="E39" s="27"/>
      <c r="F39" s="27"/>
      <c r="G39" s="27"/>
      <c r="H39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Specs</vt:lpstr>
      <vt:lpstr>Sheet1</vt:lpstr>
      <vt:lpstr>Specs!Print_Area</vt:lpstr>
      <vt:lpstr>Specs!Print_Titles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Michas</dc:creator>
  <cp:lastModifiedBy>Konstantine Sukhovarov</cp:lastModifiedBy>
  <cp:lastPrinted>2018-10-31T17:06:32Z</cp:lastPrinted>
  <dcterms:created xsi:type="dcterms:W3CDTF">2013-07-04T16:52:36Z</dcterms:created>
  <dcterms:modified xsi:type="dcterms:W3CDTF">2018-12-07T19:11:28Z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</vt:lpwstr>
  </property>
</Properties>
</file>