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20E869E2-A923-4B38-9027-1B7D32F5B4FD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Specs!$B$1:$AE$50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16" i="100" l="1"/>
  <c r="AD16" i="100" l="1"/>
  <c r="AE16" i="100"/>
  <c r="Z16" i="100"/>
  <c r="O16" i="100"/>
  <c r="M16" i="100"/>
  <c r="L16" i="100"/>
  <c r="K16" i="100"/>
  <c r="P16" i="100"/>
  <c r="A13" i="100"/>
  <c r="AD13" i="100" l="1"/>
  <c r="AE13" i="100"/>
  <c r="Z13" i="100"/>
  <c r="O13" i="100"/>
  <c r="M13" i="100"/>
  <c r="K13" i="100"/>
  <c r="L13" i="100"/>
  <c r="P13" i="100"/>
  <c r="A22" i="100"/>
  <c r="AD22" i="100" l="1"/>
  <c r="AE22" i="100"/>
  <c r="O22" i="100"/>
  <c r="Z22" i="100"/>
  <c r="L22" i="100"/>
  <c r="M22" i="100"/>
  <c r="K22" i="100"/>
  <c r="P22" i="100"/>
  <c r="A26" i="100"/>
  <c r="AE26" i="100" l="1"/>
  <c r="Z26" i="100"/>
  <c r="AD26" i="100"/>
  <c r="O26" i="100"/>
  <c r="M26" i="100"/>
  <c r="L26" i="100"/>
  <c r="K26" i="100"/>
  <c r="P26" i="100"/>
  <c r="A31" i="100"/>
  <c r="AD31" i="100" l="1"/>
  <c r="AE31" i="100"/>
  <c r="Z31" i="100"/>
  <c r="O31" i="100"/>
  <c r="M31" i="100"/>
  <c r="L31" i="100"/>
  <c r="K31" i="100"/>
  <c r="P31" i="100"/>
  <c r="A38" i="100"/>
  <c r="AD38" i="100" l="1"/>
  <c r="AE38" i="100"/>
  <c r="Z38" i="100"/>
  <c r="O38" i="100"/>
  <c r="L38" i="100"/>
  <c r="M38" i="100"/>
  <c r="K38" i="100"/>
  <c r="P38" i="100"/>
  <c r="A36" i="100"/>
  <c r="AD36" i="100" l="1"/>
  <c r="AE36" i="100"/>
  <c r="Z36" i="100"/>
  <c r="O36" i="100"/>
  <c r="M36" i="100"/>
  <c r="L36" i="100"/>
  <c r="K36" i="100"/>
  <c r="P36" i="100"/>
  <c r="A7" i="100"/>
  <c r="AD7" i="100" l="1"/>
  <c r="Z7" i="100"/>
  <c r="AE7" i="100"/>
  <c r="O7" i="100"/>
  <c r="L7" i="100"/>
  <c r="M7" i="100"/>
  <c r="K7" i="100"/>
  <c r="P7" i="100"/>
  <c r="A18" i="100"/>
  <c r="A17" i="100"/>
  <c r="A15" i="100"/>
  <c r="A14" i="100"/>
  <c r="A27" i="100"/>
  <c r="A32" i="100"/>
  <c r="A42" i="100"/>
  <c r="A41" i="100"/>
  <c r="A40" i="100"/>
  <c r="A39" i="100"/>
  <c r="A37" i="100"/>
  <c r="A9" i="100"/>
  <c r="A8" i="100"/>
  <c r="A6" i="100"/>
  <c r="B11" i="100"/>
  <c r="B20" i="100"/>
  <c r="B24" i="100"/>
  <c r="B29" i="100"/>
  <c r="B34" i="100"/>
  <c r="A35" i="100"/>
  <c r="A30" i="100"/>
  <c r="A25" i="100"/>
  <c r="A21" i="100"/>
  <c r="A12" i="100"/>
  <c r="A5" i="100" l="1"/>
  <c r="K5" i="100" l="1"/>
  <c r="L5" i="100"/>
  <c r="M5" i="100"/>
  <c r="O5" i="100"/>
  <c r="P5" i="100" l="1"/>
  <c r="AD6" i="100" l="1"/>
  <c r="Z6" i="100"/>
  <c r="AE6" i="100"/>
  <c r="O6" i="100"/>
  <c r="K6" i="100"/>
  <c r="L6" i="100"/>
  <c r="M6" i="100"/>
  <c r="P6" i="100"/>
  <c r="Z5" i="100"/>
  <c r="AD8" i="100" l="1"/>
  <c r="AE8" i="100"/>
  <c r="Z8" i="100"/>
  <c r="AD9" i="100"/>
  <c r="AE9" i="100"/>
  <c r="Z9" i="100"/>
  <c r="O8" i="100"/>
  <c r="O9" i="100"/>
  <c r="K8" i="100"/>
  <c r="M8" i="100"/>
  <c r="L8" i="100"/>
  <c r="P8" i="100"/>
  <c r="K9" i="100"/>
  <c r="L9" i="100"/>
  <c r="M9" i="100"/>
  <c r="P9" i="100"/>
  <c r="AD5" i="100"/>
  <c r="AE5" i="100"/>
  <c r="AD12" i="100" l="1"/>
  <c r="AE12" i="100"/>
  <c r="Z12" i="100"/>
  <c r="O12" i="100"/>
  <c r="L12" i="100"/>
  <c r="K12" i="100"/>
  <c r="M12" i="100"/>
  <c r="P12" i="100"/>
  <c r="AD14" i="100" l="1"/>
  <c r="AE14" i="100"/>
  <c r="Z14" i="100"/>
  <c r="O14" i="100"/>
  <c r="L14" i="100"/>
  <c r="K14" i="100"/>
  <c r="M14" i="100"/>
  <c r="P14" i="100"/>
  <c r="Z21" i="100"/>
  <c r="AE21" i="100"/>
  <c r="AD21" i="100"/>
  <c r="O21" i="100"/>
  <c r="P21" i="100"/>
  <c r="M21" i="100"/>
  <c r="L21" i="100"/>
  <c r="K21" i="100"/>
  <c r="AD15" i="100" l="1"/>
  <c r="AE15" i="100"/>
  <c r="Z15" i="100"/>
  <c r="O15" i="100"/>
  <c r="L15" i="100"/>
  <c r="K15" i="100"/>
  <c r="M15" i="100"/>
  <c r="P15" i="100"/>
  <c r="AD25" i="100"/>
  <c r="AE25" i="100"/>
  <c r="Z25" i="100"/>
  <c r="O25" i="100"/>
  <c r="P25" i="100"/>
  <c r="L25" i="100"/>
  <c r="K25" i="100"/>
  <c r="M25" i="100"/>
  <c r="AD27" i="100" l="1"/>
  <c r="AE27" i="100"/>
  <c r="Z27" i="100"/>
  <c r="AD17" i="100"/>
  <c r="AE17" i="100"/>
  <c r="Z17" i="100"/>
  <c r="O27" i="100"/>
  <c r="O17" i="100"/>
  <c r="P27" i="100"/>
  <c r="K27" i="100"/>
  <c r="M27" i="100"/>
  <c r="L27" i="100"/>
  <c r="L17" i="100"/>
  <c r="K17" i="100"/>
  <c r="M17" i="100"/>
  <c r="P17" i="100"/>
  <c r="Z30" i="100"/>
  <c r="AE30" i="100"/>
  <c r="AD30" i="100"/>
  <c r="O30" i="100"/>
  <c r="P30" i="100"/>
  <c r="M30" i="100"/>
  <c r="L30" i="100"/>
  <c r="K30" i="100"/>
  <c r="AD18" i="100" l="1"/>
  <c r="AE18" i="100"/>
  <c r="Z18" i="100"/>
  <c r="AD32" i="100"/>
  <c r="AE32" i="100"/>
  <c r="Z32" i="100"/>
  <c r="O18" i="100"/>
  <c r="O32" i="100"/>
  <c r="L18" i="100"/>
  <c r="K18" i="100"/>
  <c r="M18" i="100"/>
  <c r="P18" i="100"/>
  <c r="P32" i="100"/>
  <c r="L32" i="100"/>
  <c r="K32" i="100"/>
  <c r="M32" i="100"/>
  <c r="AD35" i="100"/>
  <c r="AE35" i="100"/>
  <c r="Z35" i="100"/>
  <c r="O35" i="100"/>
  <c r="L35" i="100"/>
  <c r="K35" i="100"/>
  <c r="M35" i="100"/>
  <c r="P35" i="100"/>
  <c r="AD37" i="100" l="1"/>
  <c r="Z37" i="100"/>
  <c r="AE37" i="100"/>
  <c r="O37" i="100"/>
  <c r="M37" i="100"/>
  <c r="L37" i="100"/>
  <c r="K37" i="100"/>
  <c r="P37" i="100"/>
  <c r="AD39" i="100" l="1"/>
  <c r="AE39" i="100"/>
  <c r="Z39" i="100"/>
  <c r="O39" i="100"/>
  <c r="M39" i="100"/>
  <c r="L39" i="100"/>
  <c r="K39" i="100"/>
  <c r="P39" i="100"/>
  <c r="AD40" i="100" l="1"/>
  <c r="AE40" i="100"/>
  <c r="Z40" i="100"/>
  <c r="O40" i="100"/>
  <c r="M40" i="100"/>
  <c r="L40" i="100"/>
  <c r="K40" i="100"/>
  <c r="P40" i="100"/>
  <c r="AD41" i="100" l="1"/>
  <c r="Z41" i="100"/>
  <c r="AE41" i="100"/>
  <c r="O41" i="100"/>
  <c r="M41" i="100"/>
  <c r="L41" i="100"/>
  <c r="K41" i="100"/>
  <c r="P41" i="100"/>
  <c r="AD42" i="100" l="1"/>
  <c r="Z42" i="100"/>
  <c r="AE42" i="100"/>
  <c r="O42" i="100"/>
  <c r="M42" i="100"/>
  <c r="L42" i="100"/>
  <c r="K42" i="100"/>
  <c r="P42" i="100"/>
</calcChain>
</file>

<file path=xl/sharedStrings.xml><?xml version="1.0" encoding="utf-8"?>
<sst xmlns="http://schemas.openxmlformats.org/spreadsheetml/2006/main" count="461" uniqueCount="140">
  <si>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</si>
  <si>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</si>
  <si>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</si>
  <si>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</si>
  <si>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</si>
  <si>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</si>
  <si>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</si>
  <si>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</si>
  <si>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</si>
  <si>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</si>
  <si>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</si>
  <si>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</si>
  <si>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</si>
  <si>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</si>
  <si>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</si>
  <si>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</si>
  <si>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</si>
  <si>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</si>
  <si>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</si>
  <si>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</si>
  <si>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</si>
  <si>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</si>
  <si>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</si>
  <si>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</si>
  <si>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</si>
  <si>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</si>
  <si>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</si>
  <si>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</si>
  <si>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</si>
  <si>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</si>
  <si>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</si>
  <si>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</si>
  <si>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</si>
  <si>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</si>
  <si>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</si>
  <si>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</si>
  <si>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</si>
  <si>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</si>
  <si>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</si>
  <si>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</si>
  <si>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</si>
  <si>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</si>
  <si>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</si>
  <si>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</si>
  <si>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</si>
  <si>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</si>
  <si>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</si>
  <si>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</si>
  <si>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</si>
  <si>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</si>
  <si>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</si>
  <si>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</si>
  <si>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</si>
  <si>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</si>
  <si>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</si>
  <si>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</si>
  <si>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</si>
  <si>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</si>
  <si>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</si>
  <si>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</si>
  <si>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</si>
  <si>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</si>
  <si>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</si>
  <si>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</si>
  <si>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</si>
  <si>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</si>
  <si>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</si>
  <si>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</si>
  <si>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</si>
  <si>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</si>
  <si>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</si>
  <si>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ICONS</t>
  </si>
  <si>
    <t>Don Maximiano</t>
  </si>
  <si>
    <t>2015</t>
  </si>
  <si>
    <t>Red</t>
  </si>
  <si>
    <t>ACONCAGUA VALLEY</t>
  </si>
  <si>
    <t>CABERNET SAUVIGNON</t>
  </si>
  <si>
    <t>CORK</t>
  </si>
  <si>
    <t>Kai</t>
  </si>
  <si>
    <t>2010</t>
  </si>
  <si>
    <t>CARMENERE</t>
  </si>
  <si>
    <t>2014</t>
  </si>
  <si>
    <t>La Cumbre Syrah</t>
  </si>
  <si>
    <t>2013</t>
  </si>
  <si>
    <t>SYRAH</t>
  </si>
  <si>
    <t>Vinedo Chadwick</t>
  </si>
  <si>
    <t>NV</t>
  </si>
  <si>
    <t>MAX Cabernet Sauvignon</t>
  </si>
  <si>
    <t>2016</t>
  </si>
  <si>
    <t>MAX Carmenere</t>
  </si>
  <si>
    <t>MAX Chardonnay</t>
  </si>
  <si>
    <t>White</t>
  </si>
  <si>
    <t>CHARDONNAY</t>
  </si>
  <si>
    <t>2017</t>
  </si>
  <si>
    <t>MAX Pinot Noir</t>
  </si>
  <si>
    <t>PINOT NOIR</t>
  </si>
  <si>
    <t>MAX Sauvignon Blanc</t>
  </si>
  <si>
    <t>SAUVIGNON BLANC</t>
  </si>
  <si>
    <t>Carmenere Single Vineyard</t>
  </si>
  <si>
    <t>Merlot Estate</t>
  </si>
  <si>
    <t>2012</t>
  </si>
  <si>
    <t>CURICO VALLEY</t>
  </si>
  <si>
    <t>MERLOT</t>
  </si>
  <si>
    <t>Chardonnay Estate</t>
  </si>
  <si>
    <t>CASABLANCA VALLEY</t>
  </si>
  <si>
    <t>Max Reserva Chardonnay</t>
  </si>
  <si>
    <t>Max Reserva Sauvignon Blanc</t>
  </si>
  <si>
    <t>Cabernet Sauvignon Aconcagua Costa</t>
  </si>
  <si>
    <t>ACONCAGUA COSTA</t>
  </si>
  <si>
    <t>608057104841</t>
  </si>
  <si>
    <t>608057106241</t>
  </si>
  <si>
    <t>608057106081</t>
  </si>
  <si>
    <t>608057106494</t>
  </si>
  <si>
    <t>089046777336</t>
  </si>
  <si>
    <t>17804304101001</t>
  </si>
  <si>
    <t>608057106302</t>
  </si>
  <si>
    <t>10608057106309</t>
  </si>
  <si>
    <t>089046900598</t>
  </si>
  <si>
    <t>17804304104651</t>
  </si>
  <si>
    <t>608057000044</t>
  </si>
  <si>
    <t>37804304104983</t>
  </si>
  <si>
    <t>608057106296</t>
  </si>
  <si>
    <t>608057105114</t>
  </si>
  <si>
    <t>089046900994</t>
  </si>
  <si>
    <t>089046777343</t>
  </si>
  <si>
    <t>608057106388</t>
  </si>
  <si>
    <t>608057106395</t>
  </si>
  <si>
    <t>608057106012</t>
  </si>
  <si>
    <t>608057000068</t>
  </si>
  <si>
    <t>608057000006</t>
  </si>
  <si>
    <t>608057106319</t>
  </si>
  <si>
    <t>6x750ml W</t>
  </si>
  <si>
    <t>3x750ml W</t>
  </si>
  <si>
    <t>6x1.5L C</t>
  </si>
  <si>
    <t>12x750ml C</t>
  </si>
  <si>
    <t>Carmenere Aconcagua Alto</t>
  </si>
  <si>
    <t>Pinot Noir Aconcagua Costa</t>
  </si>
  <si>
    <t>Syrah Aconcagua Costa</t>
  </si>
  <si>
    <t>Chardonnay Aconcagua Costa</t>
  </si>
  <si>
    <t>Sauvignon Blanc Aconcagua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</si>
</sst>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64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50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71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50</v>
      </c>
      <c r="C5" s="33" t="s">
        <v>72</v>
      </c>
      <c r="D5" s="34">
        <v>6</v>
      </c>
      <c r="E5" s="34">
        <v>750</v>
      </c>
      <c r="F5" s="34" t="s">
        <v>73</v>
      </c>
      <c r="G5" s="34" t="s">
        <v>74</v>
      </c>
      <c r="H5" s="35" t="s">
        <v>75</v>
      </c>
      <c r="I5" s="35" t="s">
        <v>76</v>
      </c>
      <c r="J5" s="13" t="s">
        <v>77</v>
      </c>
      <c r="K5" s="13" t="str">
        <f>VLOOKUP(B5,Sheet1!$A:$D,2,FALSE)</f>
        <v>No</v>
      </c>
      <c r="L5" s="13" t="str">
        <f>VLOOKUP(B5,Sheet1!$A:$D,3,FALSE)</f>
        <v>Yes</v>
      </c>
      <c r="M5" s="13" t="str">
        <f>VLOOKUP(B5,Sheet1!$A:$D,4,FALSE)</f>
        <v>No</v>
      </c>
      <c r="N5" s="9">
        <v>14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">
        <v>109</v>
      </c>
      <c r="R5" s="36" t="s">
        <v>22</v>
      </c>
      <c r="S5" s="22">
        <v>3.3</v>
      </c>
      <c r="T5" s="22">
        <v>12</v>
      </c>
      <c r="U5" s="22">
        <v>2.3333300000000001</v>
      </c>
      <c r="V5" s="22">
        <v>13</v>
      </c>
      <c r="W5" s="22">
        <v>12</v>
      </c>
      <c r="X5" s="22">
        <v>9</v>
      </c>
      <c r="Y5" s="13">
        <v>28</v>
      </c>
      <c r="Z5" s="22">
        <f>IF(V5&gt;0,(V5*W5*X5)/1728,"")</f>
        <v>0.8125</v>
      </c>
      <c r="AA5" s="13">
        <v>14</v>
      </c>
      <c r="AB5" s="13">
        <v>5</v>
      </c>
      <c r="AC5" s="13">
        <v>70</v>
      </c>
      <c r="AD5" s="13">
        <f>IF(AB5&gt;0,AB5*X5,"")</f>
        <v>45</v>
      </c>
      <c r="AE5" s="13">
        <f>IF(Y5&gt;0,Y5*(AA5*AB5),"")</f>
        <v>1960</v>
      </c>
      <c r="AG5" s="28" t="s">
        <v>131</v>
      </c>
    </row>
    <row r="6" spans="1:33" x14ac:dyDescent="0.25">
      <c r="A6" s="10" t="e">
        <f>IF(#REF!=0,"Hide","Show")</f>
        <v>#REF!</v>
      </c>
      <c r="B6" s="32" t="s">
        <v>50</v>
      </c>
      <c r="C6" s="33" t="s">
        <v>78</v>
      </c>
      <c r="D6" s="34">
        <v>6</v>
      </c>
      <c r="E6" s="34">
        <v>750</v>
      </c>
      <c r="F6" s="34" t="s">
        <v>79</v>
      </c>
      <c r="G6" s="34" t="s">
        <v>74</v>
      </c>
      <c r="H6" s="35" t="s">
        <v>75</v>
      </c>
      <c r="I6" s="35" t="s">
        <v>80</v>
      </c>
      <c r="J6" s="13" t="s">
        <v>77</v>
      </c>
      <c r="K6" s="13" t="str">
        <f>VLOOKUP(B6,Sheet1!$A:$D,2,FALSE)</f>
        <v>No</v>
      </c>
      <c r="L6" s="13" t="str">
        <f>VLOOKUP(B6,Sheet1!$A:$D,3,FALSE)</f>
        <v>Yes</v>
      </c>
      <c r="M6" s="13" t="str">
        <f>VLOOKUP(B6,Sheet1!$A:$D,4,FALSE)</f>
        <v>No</v>
      </c>
      <c r="N6" s="9">
        <v>14.5</v>
      </c>
      <c r="O6" s="13" t="str">
        <f t="shared" ref="O6:O9" si="0">IF(LEN(Q6)=12,"UPC",IF(LEN(Q6)&gt;12,"EAN",""))</f>
        <v>UPC</v>
      </c>
      <c r="P6" s="13" t="str">
        <f t="shared" ref="P6:P9" si="1">IF(ISNUMBER(SEARCH("Gift",AG6)),"Gift Box","")</f>
        <v/>
      </c>
      <c r="Q6" s="36" t="s">
        <v>110</v>
      </c>
      <c r="R6" s="36" t="s">
        <v>22</v>
      </c>
      <c r="S6" s="22">
        <v>3.3</v>
      </c>
      <c r="T6" s="22">
        <v>12</v>
      </c>
      <c r="U6" s="22">
        <v>4.3333299999999992</v>
      </c>
      <c r="V6" s="22">
        <v>13</v>
      </c>
      <c r="W6" s="22">
        <v>12</v>
      </c>
      <c r="X6" s="22">
        <v>9</v>
      </c>
      <c r="Y6" s="13">
        <v>26</v>
      </c>
      <c r="Z6" s="22">
        <f t="shared" ref="Z6:Z9" si="2">IF(V6&gt;0,(V6*W6*X6)/1728,"")</f>
        <v>0.8125</v>
      </c>
      <c r="AA6" s="13">
        <v>12</v>
      </c>
      <c r="AB6" s="13">
        <v>5</v>
      </c>
      <c r="AC6" s="13">
        <v>60</v>
      </c>
      <c r="AD6" s="13">
        <f t="shared" ref="AD6:AD9" si="3">IF(AB6&gt;0,AB6*X6,"")</f>
        <v>45</v>
      </c>
      <c r="AE6" s="13">
        <f t="shared" ref="AE6:AE9" si="4">IF(Y6&gt;0,Y6*(AA6*AB6),"")</f>
        <v>1560</v>
      </c>
      <c r="AG6" s="28" t="s">
        <v>131</v>
      </c>
    </row>
    <row r="7" spans="1:33" x14ac:dyDescent="0.25">
      <c r="A7" s="10" t="e">
        <f>IF(#REF!=0,"Hide","Show")</f>
        <v>#REF!</v>
      </c>
      <c r="B7" s="32" t="s">
        <v>50</v>
      </c>
      <c r="C7" s="33" t="s">
        <v>78</v>
      </c>
      <c r="D7" s="34">
        <v>6</v>
      </c>
      <c r="E7" s="34">
        <v>750</v>
      </c>
      <c r="F7" s="34" t="s">
        <v>81</v>
      </c>
      <c r="G7" s="34" t="s">
        <v>74</v>
      </c>
      <c r="H7" s="35" t="s">
        <v>75</v>
      </c>
      <c r="I7" s="35" t="s">
        <v>80</v>
      </c>
      <c r="J7" s="13" t="s">
        <v>77</v>
      </c>
      <c r="K7" s="13" t="str">
        <f>VLOOKUP(B7,Sheet1!$A:$D,2,FALSE)</f>
        <v>No</v>
      </c>
      <c r="L7" s="13" t="str">
        <f>VLOOKUP(B7,Sheet1!$A:$D,3,FALSE)</f>
        <v>Yes</v>
      </c>
      <c r="M7" s="13" t="str">
        <f>VLOOKUP(B7,Sheet1!$A:$D,4,FALSE)</f>
        <v>No</v>
      </c>
      <c r="N7" s="9">
        <v>14.5</v>
      </c>
      <c r="O7" s="13" t="str">
        <f t="shared" ref="O7" si="5">IF(LEN(Q7)=12,"UPC",IF(LEN(Q7)&gt;12,"EAN",""))</f>
        <v>UPC</v>
      </c>
      <c r="P7" s="13" t="str">
        <f t="shared" ref="P7" si="6">IF(ISNUMBER(SEARCH("Gift",AG7)),"Gift Box","")</f>
        <v/>
      </c>
      <c r="Q7" s="36" t="s">
        <v>110</v>
      </c>
      <c r="R7" s="36" t="s">
        <v>22</v>
      </c>
      <c r="S7" s="22">
        <v>0</v>
      </c>
      <c r="T7" s="22">
        <v>0</v>
      </c>
      <c r="U7" s="22">
        <v>4.3333299999999992</v>
      </c>
      <c r="V7" s="22">
        <v>13</v>
      </c>
      <c r="W7" s="22">
        <v>12</v>
      </c>
      <c r="X7" s="22">
        <v>9</v>
      </c>
      <c r="Y7" s="13">
        <v>26</v>
      </c>
      <c r="Z7" s="22">
        <f t="shared" ref="Z7" si="7">IF(V7&gt;0,(V7*W7*X7)/1728,"")</f>
        <v>0.8125</v>
      </c>
      <c r="AA7" s="13">
        <v>12</v>
      </c>
      <c r="AB7" s="13">
        <v>5</v>
      </c>
      <c r="AC7" s="13">
        <v>60</v>
      </c>
      <c r="AD7" s="13">
        <f t="shared" ref="AD7" si="8">IF(AB7&gt;0,AB7*X7,"")</f>
        <v>45</v>
      </c>
      <c r="AE7" s="13">
        <f t="shared" ref="AE7" si="9">IF(Y7&gt;0,Y7*(AA7*AB7),"")</f>
        <v>1560</v>
      </c>
      <c r="AG7" s="28" t="s">
        <v>131</v>
      </c>
    </row>
    <row r="8" spans="1:33" x14ac:dyDescent="0.25">
      <c r="A8" s="10" t="e">
        <f>IF(#REF!=0,"Hide","Show")</f>
        <v>#REF!</v>
      </c>
      <c r="B8" s="32" t="s">
        <v>50</v>
      </c>
      <c r="C8" s="33" t="s">
        <v>82</v>
      </c>
      <c r="D8" s="34">
        <v>6</v>
      </c>
      <c r="E8" s="34">
        <v>750</v>
      </c>
      <c r="F8" s="34" t="s">
        <v>83</v>
      </c>
      <c r="G8" s="34" t="s">
        <v>74</v>
      </c>
      <c r="H8" s="35" t="s">
        <v>75</v>
      </c>
      <c r="I8" s="35" t="s">
        <v>84</v>
      </c>
      <c r="J8" s="13" t="s">
        <v>77</v>
      </c>
      <c r="K8" s="13" t="str">
        <f>VLOOKUP(B8,Sheet1!$A:$D,2,FALSE)</f>
        <v>No</v>
      </c>
      <c r="L8" s="13" t="str">
        <f>VLOOKUP(B8,Sheet1!$A:$D,3,FALSE)</f>
        <v>Yes</v>
      </c>
      <c r="M8" s="13" t="str">
        <f>VLOOKUP(B8,Sheet1!$A:$D,4,FALSE)</f>
        <v>No</v>
      </c>
      <c r="N8" s="9">
        <v>14</v>
      </c>
      <c r="O8" s="13" t="str">
        <f t="shared" si="0"/>
        <v>UPC</v>
      </c>
      <c r="P8" s="13" t="str">
        <f t="shared" si="1"/>
        <v/>
      </c>
      <c r="Q8" s="36" t="s">
        <v>111</v>
      </c>
      <c r="R8" s="36" t="s">
        <v>22</v>
      </c>
      <c r="S8" s="22">
        <v>0</v>
      </c>
      <c r="T8" s="22">
        <v>0</v>
      </c>
      <c r="U8" s="22">
        <v>4.3333299999999992</v>
      </c>
      <c r="V8" s="22">
        <v>13</v>
      </c>
      <c r="W8" s="22">
        <v>12</v>
      </c>
      <c r="X8" s="22">
        <v>9</v>
      </c>
      <c r="Y8" s="13">
        <v>26</v>
      </c>
      <c r="Z8" s="22">
        <f t="shared" si="2"/>
        <v>0.8125</v>
      </c>
      <c r="AA8" s="13">
        <v>12</v>
      </c>
      <c r="AB8" s="13">
        <v>6</v>
      </c>
      <c r="AC8" s="13">
        <v>72</v>
      </c>
      <c r="AD8" s="13">
        <f t="shared" si="3"/>
        <v>54</v>
      </c>
      <c r="AE8" s="13">
        <f t="shared" si="4"/>
        <v>1872</v>
      </c>
      <c r="AG8" s="28" t="s">
        <v>131</v>
      </c>
    </row>
    <row r="9" spans="1:33" x14ac:dyDescent="0.25">
      <c r="A9" s="10" t="e">
        <f>IF(#REF!=0,"Hide","Show")</f>
        <v>#REF!</v>
      </c>
      <c r="B9" s="32" t="s">
        <v>50</v>
      </c>
      <c r="C9" s="33" t="s">
        <v>85</v>
      </c>
      <c r="D9" s="34">
        <v>3</v>
      </c>
      <c r="E9" s="34">
        <v>750</v>
      </c>
      <c r="F9" s="34" t="s">
        <v>86</v>
      </c>
      <c r="G9" s="34" t="s">
        <v>74</v>
      </c>
      <c r="H9" s="35" t="s">
        <v>75</v>
      </c>
      <c r="I9" s="35" t="s">
        <v>76</v>
      </c>
      <c r="J9" s="13" t="s">
        <v>77</v>
      </c>
      <c r="K9" s="13" t="str">
        <f>VLOOKUP(B9,Sheet1!$A:$D,2,FALSE)</f>
        <v>No</v>
      </c>
      <c r="L9" s="13" t="str">
        <f>VLOOKUP(B9,Sheet1!$A:$D,3,FALSE)</f>
        <v>Yes</v>
      </c>
      <c r="M9" s="13" t="str">
        <f>VLOOKUP(B9,Sheet1!$A:$D,4,FALSE)</f>
        <v>No</v>
      </c>
      <c r="N9" s="9">
        <v>14</v>
      </c>
      <c r="O9" s="13" t="str">
        <f t="shared" si="0"/>
        <v/>
      </c>
      <c r="P9" s="13" t="str">
        <f t="shared" si="1"/>
        <v/>
      </c>
      <c r="Q9" s="36" t="s">
        <v>22</v>
      </c>
      <c r="R9" s="36" t="s">
        <v>22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13">
        <v>0</v>
      </c>
      <c r="Z9" s="22" t="str">
        <f t="shared" si="2"/>
        <v/>
      </c>
      <c r="AA9" s="13">
        <v>11</v>
      </c>
      <c r="AB9" s="13">
        <v>6</v>
      </c>
      <c r="AC9" s="13">
        <v>66</v>
      </c>
      <c r="AD9" s="13">
        <f t="shared" si="3"/>
        <v>0</v>
      </c>
      <c r="AE9" s="13" t="str">
        <f t="shared" si="4"/>
        <v/>
      </c>
      <c r="AG9" s="28" t="s">
        <v>132</v>
      </c>
    </row>
    <row r="10" spans="1:33" ht="6" customHeight="1" x14ac:dyDescent="0.25">
      <c r="B10" s="15"/>
      <c r="C10" s="12"/>
      <c r="D10" s="12"/>
      <c r="E10" s="12"/>
      <c r="F10" s="19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4"/>
      <c r="T10" s="24"/>
      <c r="U10" s="24"/>
      <c r="V10" s="24"/>
      <c r="W10" s="24"/>
      <c r="X10" s="24"/>
      <c r="Y10" s="12"/>
      <c r="Z10" s="12"/>
      <c r="AA10" s="12"/>
      <c r="AB10" s="12"/>
      <c r="AC10" s="12"/>
      <c r="AD10" s="12"/>
      <c r="AE10" s="12"/>
      <c r="AG10" s="27"/>
    </row>
    <row r="11" spans="1:33" x14ac:dyDescent="0.25">
      <c r="B11" s="21" t="str">
        <f>"MAX - NEW RANGE"</f>
        <v>MAX - NEW RANGE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23"/>
      <c r="T11" s="23"/>
      <c r="U11" s="23"/>
      <c r="V11" s="23"/>
      <c r="W11" s="23"/>
      <c r="X11" s="23"/>
      <c r="Y11" s="11"/>
      <c r="Z11" s="11"/>
      <c r="AA11" s="11"/>
      <c r="AB11" s="11"/>
      <c r="AC11" s="11"/>
      <c r="AD11" s="11"/>
      <c r="AE11" s="11"/>
      <c r="AG11" s="28"/>
    </row>
    <row r="12" spans="1:33" x14ac:dyDescent="0.25">
      <c r="A12" s="10" t="e">
        <f>IF(#REF!=0,"Hide","Show")</f>
        <v>#REF!</v>
      </c>
      <c r="B12" s="32" t="s">
        <v>50</v>
      </c>
      <c r="C12" s="33" t="s">
        <v>87</v>
      </c>
      <c r="D12" s="34">
        <v>6</v>
      </c>
      <c r="E12" s="34">
        <v>1500</v>
      </c>
      <c r="F12" s="34" t="s">
        <v>81</v>
      </c>
      <c r="G12" s="34" t="s">
        <v>74</v>
      </c>
      <c r="H12" s="35" t="s">
        <v>75</v>
      </c>
      <c r="I12" s="35" t="s">
        <v>76</v>
      </c>
      <c r="J12" s="13" t="s">
        <v>77</v>
      </c>
      <c r="K12" s="13" t="str">
        <f>VLOOKUP(B12,Sheet1!$A:$D,2,FALSE)</f>
        <v>No</v>
      </c>
      <c r="L12" s="13" t="str">
        <f>VLOOKUP(B12,Sheet1!$A:$D,3,FALSE)</f>
        <v>Yes</v>
      </c>
      <c r="M12" s="13" t="str">
        <f>VLOOKUP(B12,Sheet1!$A:$D,4,FALSE)</f>
        <v>No</v>
      </c>
      <c r="N12" s="9">
        <v>14</v>
      </c>
      <c r="O12" s="13" t="str">
        <f t="shared" ref="O12" si="10">IF(LEN(Q12)=12,"UPC",IF(LEN(Q12)&gt;12,"EAN",""))</f>
        <v>UPC</v>
      </c>
      <c r="P12" s="13" t="str">
        <f t="shared" ref="P12" si="11">IF(ISNUMBER(SEARCH("Gift",AG12)),"Gift Box","")</f>
        <v/>
      </c>
      <c r="Q12" s="36" t="s">
        <v>112</v>
      </c>
      <c r="R12" s="36" t="s">
        <v>22</v>
      </c>
      <c r="S12" s="22">
        <v>3.14</v>
      </c>
      <c r="T12" s="22">
        <v>11.69</v>
      </c>
      <c r="U12" s="22">
        <v>2.9166699999999999</v>
      </c>
      <c r="V12" s="22">
        <v>13</v>
      </c>
      <c r="W12" s="22">
        <v>10</v>
      </c>
      <c r="X12" s="22">
        <v>12</v>
      </c>
      <c r="Y12" s="13">
        <v>17.52</v>
      </c>
      <c r="Z12" s="22">
        <f t="shared" ref="Z12" si="12">IF(V12&gt;0,(V12*W12*X12)/1728,"")</f>
        <v>0.90277777777777779</v>
      </c>
      <c r="AA12" s="13">
        <v>14</v>
      </c>
      <c r="AB12" s="13">
        <v>5</v>
      </c>
      <c r="AC12" s="13">
        <v>70</v>
      </c>
      <c r="AD12" s="13">
        <f t="shared" ref="AD12" si="13">IF(AB12&gt;0,AB12*X12,"")</f>
        <v>60</v>
      </c>
      <c r="AE12" s="13">
        <f t="shared" ref="AE12" si="14">IF(Y12&gt;0,Y12*(AA12*AB12),"")</f>
        <v>1226.3999999999999</v>
      </c>
      <c r="AG12" s="28" t="s">
        <v>133</v>
      </c>
    </row>
    <row r="13" spans="1:33" x14ac:dyDescent="0.25">
      <c r="A13" s="10" t="e">
        <f>IF(#REF!=0,"Hide","Show")</f>
        <v>#REF!</v>
      </c>
      <c r="B13" s="32" t="s">
        <v>50</v>
      </c>
      <c r="C13" s="33" t="s">
        <v>87</v>
      </c>
      <c r="D13" s="34">
        <v>12</v>
      </c>
      <c r="E13" s="34">
        <v>750</v>
      </c>
      <c r="F13" s="34" t="s">
        <v>88</v>
      </c>
      <c r="G13" s="34" t="s">
        <v>74</v>
      </c>
      <c r="H13" s="35" t="s">
        <v>75</v>
      </c>
      <c r="I13" s="35" t="s">
        <v>76</v>
      </c>
      <c r="J13" s="13" t="s">
        <v>77</v>
      </c>
      <c r="K13" s="13" t="str">
        <f>VLOOKUP(B13,Sheet1!$A:$D,2,FALSE)</f>
        <v>No</v>
      </c>
      <c r="L13" s="13" t="str">
        <f>VLOOKUP(B13,Sheet1!$A:$D,3,FALSE)</f>
        <v>Yes</v>
      </c>
      <c r="M13" s="13" t="str">
        <f>VLOOKUP(B13,Sheet1!$A:$D,4,FALSE)</f>
        <v>No</v>
      </c>
      <c r="N13" s="9">
        <v>13.5</v>
      </c>
      <c r="O13" s="13" t="str">
        <f t="shared" ref="O13" si="15">IF(LEN(Q13)=12,"UPC",IF(LEN(Q13)&gt;12,"EAN",""))</f>
        <v>UPC</v>
      </c>
      <c r="P13" s="13" t="str">
        <f t="shared" ref="P13" si="16">IF(ISNUMBER(SEARCH("Gift",AG13)),"Gift Box","")</f>
        <v/>
      </c>
      <c r="Q13" s="36" t="s">
        <v>113</v>
      </c>
      <c r="R13" s="36" t="s">
        <v>114</v>
      </c>
      <c r="S13" s="22">
        <v>3.14</v>
      </c>
      <c r="T13" s="22">
        <v>11.69</v>
      </c>
      <c r="U13" s="22">
        <v>2.9166699999999999</v>
      </c>
      <c r="V13" s="22">
        <v>13</v>
      </c>
      <c r="W13" s="22">
        <v>10</v>
      </c>
      <c r="X13" s="22">
        <v>12</v>
      </c>
      <c r="Y13" s="13">
        <v>35</v>
      </c>
      <c r="Z13" s="22">
        <f t="shared" ref="Z13" si="17">IF(V13&gt;0,(V13*W13*X13)/1728,"")</f>
        <v>0.90277777777777779</v>
      </c>
      <c r="AA13" s="13">
        <v>14</v>
      </c>
      <c r="AB13" s="13">
        <v>5</v>
      </c>
      <c r="AC13" s="13">
        <v>70</v>
      </c>
      <c r="AD13" s="13">
        <f t="shared" ref="AD13" si="18">IF(AB13&gt;0,AB13*X13,"")</f>
        <v>60</v>
      </c>
      <c r="AE13" s="13">
        <f t="shared" ref="AE13" si="19">IF(Y13&gt;0,Y13*(AA13*AB13),"")</f>
        <v>2450</v>
      </c>
      <c r="AG13" s="28" t="s">
        <v>134</v>
      </c>
    </row>
    <row r="14" spans="1:33" x14ac:dyDescent="0.25">
      <c r="A14" s="10" t="e">
        <f>IF(#REF!=0,"Hide","Show")</f>
        <v>#REF!</v>
      </c>
      <c r="B14" s="32" t="s">
        <v>50</v>
      </c>
      <c r="C14" s="33" t="s">
        <v>89</v>
      </c>
      <c r="D14" s="34">
        <v>12</v>
      </c>
      <c r="E14" s="34">
        <v>750</v>
      </c>
      <c r="F14" s="34" t="s">
        <v>88</v>
      </c>
      <c r="G14" s="34" t="s">
        <v>74</v>
      </c>
      <c r="H14" s="35" t="s">
        <v>75</v>
      </c>
      <c r="I14" s="35" t="s">
        <v>80</v>
      </c>
      <c r="J14" s="13" t="s">
        <v>77</v>
      </c>
      <c r="K14" s="13" t="str">
        <f>VLOOKUP(B14,Sheet1!$A:$D,2,FALSE)</f>
        <v>No</v>
      </c>
      <c r="L14" s="13" t="str">
        <f>VLOOKUP(B14,Sheet1!$A:$D,3,FALSE)</f>
        <v>Yes</v>
      </c>
      <c r="M14" s="13" t="str">
        <f>VLOOKUP(B14,Sheet1!$A:$D,4,FALSE)</f>
        <v>No</v>
      </c>
      <c r="N14" s="9">
        <v>13.5</v>
      </c>
      <c r="O14" s="13" t="str">
        <f t="shared" ref="O14:O18" si="20">IF(LEN(Q14)=12,"UPC",IF(LEN(Q14)&gt;12,"EAN",""))</f>
        <v>UPC</v>
      </c>
      <c r="P14" s="13" t="str">
        <f t="shared" ref="P14:P18" si="21">IF(ISNUMBER(SEARCH("Gift",AG14)),"Gift Box","")</f>
        <v/>
      </c>
      <c r="Q14" s="36" t="s">
        <v>115</v>
      </c>
      <c r="R14" s="36" t="s">
        <v>116</v>
      </c>
      <c r="S14" s="22">
        <v>3.14</v>
      </c>
      <c r="T14" s="22">
        <v>11.69</v>
      </c>
      <c r="U14" s="22">
        <v>2.9166699999999999</v>
      </c>
      <c r="V14" s="22">
        <v>13</v>
      </c>
      <c r="W14" s="22">
        <v>10</v>
      </c>
      <c r="X14" s="22">
        <v>12</v>
      </c>
      <c r="Y14" s="13">
        <v>35</v>
      </c>
      <c r="Z14" s="22">
        <f t="shared" ref="Z14:Z18" si="22">IF(V14&gt;0,(V14*W14*X14)/1728,"")</f>
        <v>0.90277777777777779</v>
      </c>
      <c r="AA14" s="13">
        <v>14</v>
      </c>
      <c r="AB14" s="13">
        <v>5</v>
      </c>
      <c r="AC14" s="13">
        <v>70</v>
      </c>
      <c r="AD14" s="13">
        <f t="shared" ref="AD14:AD18" si="23">IF(AB14&gt;0,AB14*X14,"")</f>
        <v>60</v>
      </c>
      <c r="AE14" s="13">
        <f t="shared" ref="AE14:AE18" si="24">IF(Y14&gt;0,Y14*(AA14*AB14),"")</f>
        <v>2450</v>
      </c>
      <c r="AG14" s="28" t="s">
        <v>134</v>
      </c>
    </row>
    <row r="15" spans="1:33" x14ac:dyDescent="0.25">
      <c r="A15" s="10" t="e">
        <f>IF(#REF!=0,"Hide","Show")</f>
        <v>#REF!</v>
      </c>
      <c r="B15" s="32" t="s">
        <v>50</v>
      </c>
      <c r="C15" s="33" t="s">
        <v>90</v>
      </c>
      <c r="D15" s="34">
        <v>12</v>
      </c>
      <c r="E15" s="34">
        <v>750</v>
      </c>
      <c r="F15" s="34" t="s">
        <v>88</v>
      </c>
      <c r="G15" s="34" t="s">
        <v>91</v>
      </c>
      <c r="H15" s="35" t="s">
        <v>75</v>
      </c>
      <c r="I15" s="35" t="s">
        <v>92</v>
      </c>
      <c r="J15" s="13" t="s">
        <v>77</v>
      </c>
      <c r="K15" s="13" t="str">
        <f>VLOOKUP(B15,Sheet1!$A:$D,2,FALSE)</f>
        <v>No</v>
      </c>
      <c r="L15" s="13" t="str">
        <f>VLOOKUP(B15,Sheet1!$A:$D,3,FALSE)</f>
        <v>Yes</v>
      </c>
      <c r="M15" s="13" t="str">
        <f>VLOOKUP(B15,Sheet1!$A:$D,4,FALSE)</f>
        <v>No</v>
      </c>
      <c r="N15" s="9">
        <v>13</v>
      </c>
      <c r="O15" s="13" t="str">
        <f t="shared" si="20"/>
        <v>UPC</v>
      </c>
      <c r="P15" s="13" t="str">
        <f t="shared" si="21"/>
        <v/>
      </c>
      <c r="Q15" s="36" t="s">
        <v>117</v>
      </c>
      <c r="R15" s="36" t="s">
        <v>118</v>
      </c>
      <c r="S15" s="22">
        <v>3.45</v>
      </c>
      <c r="T15" s="22">
        <v>11.5</v>
      </c>
      <c r="U15" s="22">
        <v>3.0833299999999997</v>
      </c>
      <c r="V15" s="22">
        <v>14</v>
      </c>
      <c r="W15" s="22">
        <v>11</v>
      </c>
      <c r="X15" s="22">
        <v>12</v>
      </c>
      <c r="Y15" s="13">
        <v>37</v>
      </c>
      <c r="Z15" s="22">
        <f t="shared" si="22"/>
        <v>1.0694444444444444</v>
      </c>
      <c r="AA15" s="13">
        <v>11</v>
      </c>
      <c r="AB15" s="13">
        <v>5</v>
      </c>
      <c r="AC15" s="13">
        <v>55</v>
      </c>
      <c r="AD15" s="13">
        <f t="shared" si="23"/>
        <v>60</v>
      </c>
      <c r="AE15" s="13">
        <f t="shared" si="24"/>
        <v>2035</v>
      </c>
      <c r="AG15" s="28" t="s">
        <v>134</v>
      </c>
    </row>
    <row r="16" spans="1:33" x14ac:dyDescent="0.25">
      <c r="A16" s="10" t="e">
        <f>IF(#REF!=0,"Hide","Show")</f>
        <v>#REF!</v>
      </c>
      <c r="B16" s="32" t="s">
        <v>50</v>
      </c>
      <c r="C16" s="33" t="s">
        <v>90</v>
      </c>
      <c r="D16" s="34">
        <v>12</v>
      </c>
      <c r="E16" s="34">
        <v>750</v>
      </c>
      <c r="F16" s="34" t="s">
        <v>93</v>
      </c>
      <c r="G16" s="34" t="s">
        <v>91</v>
      </c>
      <c r="H16" s="35" t="s">
        <v>75</v>
      </c>
      <c r="I16" s="35" t="s">
        <v>92</v>
      </c>
      <c r="J16" s="13" t="s">
        <v>77</v>
      </c>
      <c r="K16" s="13" t="str">
        <f>VLOOKUP(B16,Sheet1!$A:$D,2,FALSE)</f>
        <v>No</v>
      </c>
      <c r="L16" s="13" t="str">
        <f>VLOOKUP(B16,Sheet1!$A:$D,3,FALSE)</f>
        <v>Yes</v>
      </c>
      <c r="M16" s="13" t="str">
        <f>VLOOKUP(B16,Sheet1!$A:$D,4,FALSE)</f>
        <v>No</v>
      </c>
      <c r="N16" s="9">
        <v>13</v>
      </c>
      <c r="O16" s="13" t="str">
        <f t="shared" ref="O16" si="25">IF(LEN(Q16)=12,"UPC",IF(LEN(Q16)&gt;12,"EAN",""))</f>
        <v>UPC</v>
      </c>
      <c r="P16" s="13" t="str">
        <f t="shared" ref="P16" si="26">IF(ISNUMBER(SEARCH("Gift",AG16)),"Gift Box","")</f>
        <v/>
      </c>
      <c r="Q16" s="36" t="s">
        <v>117</v>
      </c>
      <c r="R16" s="36" t="s">
        <v>118</v>
      </c>
      <c r="S16" s="22">
        <v>3.45</v>
      </c>
      <c r="T16" s="22">
        <v>11.5</v>
      </c>
      <c r="U16" s="22">
        <v>3.0833299999999997</v>
      </c>
      <c r="V16" s="22">
        <v>14</v>
      </c>
      <c r="W16" s="22">
        <v>11</v>
      </c>
      <c r="X16" s="22">
        <v>12</v>
      </c>
      <c r="Y16" s="13">
        <v>37</v>
      </c>
      <c r="Z16" s="22">
        <f t="shared" ref="Z16" si="27">IF(V16&gt;0,(V16*W16*X16)/1728,"")</f>
        <v>1.0694444444444444</v>
      </c>
      <c r="AA16" s="13">
        <v>11</v>
      </c>
      <c r="AB16" s="13">
        <v>5</v>
      </c>
      <c r="AC16" s="13">
        <v>55</v>
      </c>
      <c r="AD16" s="13">
        <f t="shared" ref="AD16" si="28">IF(AB16&gt;0,AB16*X16,"")</f>
        <v>60</v>
      </c>
      <c r="AE16" s="13">
        <f t="shared" ref="AE16" si="29">IF(Y16&gt;0,Y16*(AA16*AB16),"")</f>
        <v>2035</v>
      </c>
      <c r="AG16" s="28" t="s">
        <v>134</v>
      </c>
    </row>
    <row r="17" spans="1:33" x14ac:dyDescent="0.25">
      <c r="A17" s="10" t="e">
        <f>IF(#REF!=0,"Hide","Show")</f>
        <v>#REF!</v>
      </c>
      <c r="B17" s="32" t="s">
        <v>50</v>
      </c>
      <c r="C17" s="33" t="s">
        <v>94</v>
      </c>
      <c r="D17" s="34">
        <v>12</v>
      </c>
      <c r="E17" s="34">
        <v>750</v>
      </c>
      <c r="F17" s="34" t="s">
        <v>93</v>
      </c>
      <c r="G17" s="34" t="s">
        <v>74</v>
      </c>
      <c r="H17" s="35" t="s">
        <v>75</v>
      </c>
      <c r="I17" s="35" t="s">
        <v>95</v>
      </c>
      <c r="J17" s="13" t="s">
        <v>77</v>
      </c>
      <c r="K17" s="13" t="str">
        <f>VLOOKUP(B17,Sheet1!$A:$D,2,FALSE)</f>
        <v>No</v>
      </c>
      <c r="L17" s="13" t="str">
        <f>VLOOKUP(B17,Sheet1!$A:$D,3,FALSE)</f>
        <v>Yes</v>
      </c>
      <c r="M17" s="13" t="str">
        <f>VLOOKUP(B17,Sheet1!$A:$D,4,FALSE)</f>
        <v>No</v>
      </c>
      <c r="N17" s="9">
        <v>13</v>
      </c>
      <c r="O17" s="13" t="str">
        <f t="shared" si="20"/>
        <v>UPC</v>
      </c>
      <c r="P17" s="13" t="str">
        <f t="shared" si="21"/>
        <v/>
      </c>
      <c r="Q17" s="36" t="s">
        <v>119</v>
      </c>
      <c r="R17" s="36" t="s">
        <v>120</v>
      </c>
      <c r="S17" s="22">
        <v>3.45</v>
      </c>
      <c r="T17" s="22">
        <v>11.5</v>
      </c>
      <c r="U17" s="22">
        <v>3.0833299999999997</v>
      </c>
      <c r="V17" s="22">
        <v>14</v>
      </c>
      <c r="W17" s="22">
        <v>11</v>
      </c>
      <c r="X17" s="22">
        <v>12</v>
      </c>
      <c r="Y17" s="13">
        <v>37</v>
      </c>
      <c r="Z17" s="22">
        <f t="shared" si="22"/>
        <v>1.0694444444444444</v>
      </c>
      <c r="AA17" s="13">
        <v>11</v>
      </c>
      <c r="AB17" s="13">
        <v>5</v>
      </c>
      <c r="AC17" s="13">
        <v>55</v>
      </c>
      <c r="AD17" s="13">
        <f t="shared" si="23"/>
        <v>60</v>
      </c>
      <c r="AE17" s="13">
        <f t="shared" si="24"/>
        <v>2035</v>
      </c>
      <c r="AG17" s="28" t="s">
        <v>134</v>
      </c>
    </row>
    <row r="18" spans="1:33" x14ac:dyDescent="0.25">
      <c r="A18" s="10" t="e">
        <f>IF(#REF!=0,"Hide","Show")</f>
        <v>#REF!</v>
      </c>
      <c r="B18" s="32" t="s">
        <v>50</v>
      </c>
      <c r="C18" s="33" t="s">
        <v>96</v>
      </c>
      <c r="D18" s="34">
        <v>12</v>
      </c>
      <c r="E18" s="34">
        <v>750</v>
      </c>
      <c r="F18" s="34" t="s">
        <v>93</v>
      </c>
      <c r="G18" s="34" t="s">
        <v>91</v>
      </c>
      <c r="H18" s="35" t="s">
        <v>75</v>
      </c>
      <c r="I18" s="35" t="s">
        <v>97</v>
      </c>
      <c r="J18" s="13" t="s">
        <v>77</v>
      </c>
      <c r="K18" s="13" t="str">
        <f>VLOOKUP(B18,Sheet1!$A:$D,2,FALSE)</f>
        <v>No</v>
      </c>
      <c r="L18" s="13" t="str">
        <f>VLOOKUP(B18,Sheet1!$A:$D,3,FALSE)</f>
        <v>Yes</v>
      </c>
      <c r="M18" s="13" t="str">
        <f>VLOOKUP(B18,Sheet1!$A:$D,4,FALSE)</f>
        <v>No</v>
      </c>
      <c r="N18" s="9">
        <v>13.5</v>
      </c>
      <c r="O18" s="13" t="str">
        <f t="shared" si="20"/>
        <v>UPC</v>
      </c>
      <c r="P18" s="13" t="str">
        <f t="shared" si="21"/>
        <v/>
      </c>
      <c r="Q18" s="36" t="s">
        <v>121</v>
      </c>
      <c r="R18" s="36" t="s">
        <v>22</v>
      </c>
      <c r="S18" s="22">
        <v>3.45</v>
      </c>
      <c r="T18" s="22">
        <v>11.5</v>
      </c>
      <c r="U18" s="22">
        <v>3.0833299999999997</v>
      </c>
      <c r="V18" s="22">
        <v>14</v>
      </c>
      <c r="W18" s="22">
        <v>11</v>
      </c>
      <c r="X18" s="22">
        <v>12</v>
      </c>
      <c r="Y18" s="13">
        <v>37</v>
      </c>
      <c r="Z18" s="22">
        <f t="shared" si="22"/>
        <v>1.0694444444444444</v>
      </c>
      <c r="AA18" s="13">
        <v>11</v>
      </c>
      <c r="AB18" s="13">
        <v>5</v>
      </c>
      <c r="AC18" s="13">
        <v>55</v>
      </c>
      <c r="AD18" s="13">
        <f t="shared" si="23"/>
        <v>60</v>
      </c>
      <c r="AE18" s="13">
        <f t="shared" si="24"/>
        <v>2035</v>
      </c>
      <c r="AG18" s="28" t="s">
        <v>134</v>
      </c>
    </row>
    <row r="19" spans="1:33" ht="6" customHeight="1" x14ac:dyDescent="0.25">
      <c r="B19" s="15"/>
      <c r="C19" s="12"/>
      <c r="D19" s="12"/>
      <c r="E19" s="12"/>
      <c r="F19" s="19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4"/>
      <c r="T19" s="24"/>
      <c r="U19" s="24"/>
      <c r="V19" s="24"/>
      <c r="W19" s="24"/>
      <c r="X19" s="24"/>
      <c r="Y19" s="12"/>
      <c r="Z19" s="12"/>
      <c r="AA19" s="12"/>
      <c r="AB19" s="12"/>
      <c r="AC19" s="12"/>
      <c r="AD19" s="12"/>
      <c r="AE19" s="12"/>
      <c r="AG19" s="27"/>
    </row>
    <row r="20" spans="1:33" x14ac:dyDescent="0.25">
      <c r="B20" s="21" t="str">
        <f>"SINGLE VINEYARD"</f>
        <v>SINGLE VINEYARD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23"/>
      <c r="T20" s="23"/>
      <c r="U20" s="23"/>
      <c r="V20" s="23"/>
      <c r="W20" s="23"/>
      <c r="X20" s="23"/>
      <c r="Y20" s="11"/>
      <c r="Z20" s="11"/>
      <c r="AA20" s="11"/>
      <c r="AB20" s="11"/>
      <c r="AC20" s="11"/>
      <c r="AD20" s="11"/>
      <c r="AE20" s="11"/>
      <c r="AG20" s="28"/>
    </row>
    <row r="21" spans="1:33" x14ac:dyDescent="0.25">
      <c r="A21" s="10" t="e">
        <f>IF(#REF!=0,"Hide","Show")</f>
        <v>#REF!</v>
      </c>
      <c r="B21" s="32" t="s">
        <v>50</v>
      </c>
      <c r="C21" s="33" t="s">
        <v>98</v>
      </c>
      <c r="D21" s="34">
        <v>12</v>
      </c>
      <c r="E21" s="34">
        <v>750</v>
      </c>
      <c r="F21" s="34" t="s">
        <v>83</v>
      </c>
      <c r="G21" s="34" t="s">
        <v>74</v>
      </c>
      <c r="H21" s="35" t="s">
        <v>75</v>
      </c>
      <c r="I21" s="35" t="s">
        <v>80</v>
      </c>
      <c r="J21" s="13" t="s">
        <v>77</v>
      </c>
      <c r="K21" s="13" t="str">
        <f>VLOOKUP(B21,Sheet1!$A:$D,2,FALSE)</f>
        <v>No</v>
      </c>
      <c r="L21" s="13" t="str">
        <f>VLOOKUP(B21,Sheet1!$A:$D,3,FALSE)</f>
        <v>Yes</v>
      </c>
      <c r="M21" s="13" t="str">
        <f>VLOOKUP(B21,Sheet1!$A:$D,4,FALSE)</f>
        <v>No</v>
      </c>
      <c r="N21" s="9">
        <v>14</v>
      </c>
      <c r="O21" s="13" t="str">
        <f t="shared" ref="O21" si="30">IF(LEN(Q21)=12,"UPC",IF(LEN(Q21)&gt;12,"EAN",""))</f>
        <v>UPC</v>
      </c>
      <c r="P21" s="13" t="str">
        <f t="shared" ref="P21" si="31">IF(ISNUMBER(SEARCH("Gift",AG21)),"Gift Box","")</f>
        <v/>
      </c>
      <c r="Q21" s="36" t="s">
        <v>122</v>
      </c>
      <c r="R21" s="36" t="s">
        <v>22</v>
      </c>
      <c r="S21" s="22">
        <v>0</v>
      </c>
      <c r="T21" s="22">
        <v>0</v>
      </c>
      <c r="U21" s="22">
        <v>3.0833299999999997</v>
      </c>
      <c r="V21" s="22">
        <v>13</v>
      </c>
      <c r="W21" s="22">
        <v>10</v>
      </c>
      <c r="X21" s="22">
        <v>12</v>
      </c>
      <c r="Y21" s="13">
        <v>37</v>
      </c>
      <c r="Z21" s="22">
        <f t="shared" ref="Z21" si="32">IF(V21&gt;0,(V21*W21*X21)/1728,"")</f>
        <v>0.90277777777777779</v>
      </c>
      <c r="AA21" s="13">
        <v>14</v>
      </c>
      <c r="AB21" s="13">
        <v>4</v>
      </c>
      <c r="AC21" s="13">
        <v>56</v>
      </c>
      <c r="AD21" s="13">
        <f t="shared" ref="AD21" si="33">IF(AB21&gt;0,AB21*X21,"")</f>
        <v>48</v>
      </c>
      <c r="AE21" s="13">
        <f t="shared" ref="AE21" si="34">IF(Y21&gt;0,Y21*(AA21*AB21),"")</f>
        <v>2072</v>
      </c>
      <c r="AG21" s="28" t="s">
        <v>134</v>
      </c>
    </row>
    <row r="22" spans="1:33" x14ac:dyDescent="0.25">
      <c r="A22" s="10" t="e">
        <f>IF(#REF!=0,"Hide","Show")</f>
        <v>#REF!</v>
      </c>
      <c r="B22" s="32" t="s">
        <v>50</v>
      </c>
      <c r="C22" s="33" t="s">
        <v>98</v>
      </c>
      <c r="D22" s="34">
        <v>12</v>
      </c>
      <c r="E22" s="34">
        <v>750</v>
      </c>
      <c r="F22" s="34" t="s">
        <v>73</v>
      </c>
      <c r="G22" s="34" t="s">
        <v>74</v>
      </c>
      <c r="H22" s="35" t="s">
        <v>75</v>
      </c>
      <c r="I22" s="35" t="s">
        <v>80</v>
      </c>
      <c r="J22" s="13" t="s">
        <v>77</v>
      </c>
      <c r="K22" s="13" t="str">
        <f>VLOOKUP(B22,Sheet1!$A:$D,2,FALSE)</f>
        <v>No</v>
      </c>
      <c r="L22" s="13" t="str">
        <f>VLOOKUP(B22,Sheet1!$A:$D,3,FALSE)</f>
        <v>Yes</v>
      </c>
      <c r="M22" s="13" t="str">
        <f>VLOOKUP(B22,Sheet1!$A:$D,4,FALSE)</f>
        <v>No</v>
      </c>
      <c r="N22" s="9">
        <v>14</v>
      </c>
      <c r="O22" s="13" t="str">
        <f t="shared" ref="O22" si="35">IF(LEN(Q22)=12,"UPC",IF(LEN(Q22)&gt;12,"EAN",""))</f>
        <v>UPC</v>
      </c>
      <c r="P22" s="13" t="str">
        <f t="shared" ref="P22" si="36">IF(ISNUMBER(SEARCH("Gift",AG22)),"Gift Box","")</f>
        <v/>
      </c>
      <c r="Q22" s="36" t="s">
        <v>122</v>
      </c>
      <c r="R22" s="36" t="s">
        <v>22</v>
      </c>
      <c r="S22" s="22">
        <v>0</v>
      </c>
      <c r="T22" s="22">
        <v>0</v>
      </c>
      <c r="U22" s="22">
        <v>3.0833299999999997</v>
      </c>
      <c r="V22" s="22">
        <v>13</v>
      </c>
      <c r="W22" s="22">
        <v>10</v>
      </c>
      <c r="X22" s="22">
        <v>12</v>
      </c>
      <c r="Y22" s="13">
        <v>37</v>
      </c>
      <c r="Z22" s="22">
        <f t="shared" ref="Z22" si="37">IF(V22&gt;0,(V22*W22*X22)/1728,"")</f>
        <v>0.90277777777777779</v>
      </c>
      <c r="AA22" s="13">
        <v>14</v>
      </c>
      <c r="AB22" s="13">
        <v>4</v>
      </c>
      <c r="AC22" s="13">
        <v>56</v>
      </c>
      <c r="AD22" s="13">
        <f t="shared" ref="AD22" si="38">IF(AB22&gt;0,AB22*X22,"")</f>
        <v>48</v>
      </c>
      <c r="AE22" s="13">
        <f t="shared" ref="AE22" si="39">IF(Y22&gt;0,Y22*(AA22*AB22),"")</f>
        <v>2072</v>
      </c>
      <c r="AG22" s="28" t="s">
        <v>134</v>
      </c>
    </row>
    <row r="23" spans="1:33" ht="6" customHeight="1" x14ac:dyDescent="0.25">
      <c r="B23" s="15"/>
      <c r="C23" s="12"/>
      <c r="D23" s="12"/>
      <c r="E23" s="12"/>
      <c r="F23" s="19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4"/>
      <c r="T23" s="24"/>
      <c r="U23" s="24"/>
      <c r="V23" s="24"/>
      <c r="W23" s="24"/>
      <c r="X23" s="24"/>
      <c r="Y23" s="12"/>
      <c r="Z23" s="12"/>
      <c r="AA23" s="12"/>
      <c r="AB23" s="12"/>
      <c r="AC23" s="12"/>
      <c r="AD23" s="12"/>
      <c r="AE23" s="12"/>
      <c r="AG23" s="27"/>
    </row>
    <row r="24" spans="1:33" x14ac:dyDescent="0.25">
      <c r="B24" s="21" t="str">
        <f>"ESTATE"</f>
        <v>ESTATE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23"/>
      <c r="T24" s="23"/>
      <c r="U24" s="23"/>
      <c r="V24" s="23"/>
      <c r="W24" s="23"/>
      <c r="X24" s="23"/>
      <c r="Y24" s="11"/>
      <c r="Z24" s="11"/>
      <c r="AA24" s="11"/>
      <c r="AB24" s="11"/>
      <c r="AC24" s="11"/>
      <c r="AD24" s="11"/>
      <c r="AE24" s="11"/>
      <c r="AG24" s="28"/>
    </row>
    <row r="25" spans="1:33" x14ac:dyDescent="0.25">
      <c r="A25" s="10" t="e">
        <f>IF(#REF!=0,"Hide","Show")</f>
        <v>#REF!</v>
      </c>
      <c r="B25" s="32" t="s">
        <v>50</v>
      </c>
      <c r="C25" s="33" t="s">
        <v>99</v>
      </c>
      <c r="D25" s="34">
        <v>12</v>
      </c>
      <c r="E25" s="34">
        <v>750</v>
      </c>
      <c r="F25" s="34" t="s">
        <v>100</v>
      </c>
      <c r="G25" s="34" t="s">
        <v>74</v>
      </c>
      <c r="H25" s="35" t="s">
        <v>101</v>
      </c>
      <c r="I25" s="35" t="s">
        <v>102</v>
      </c>
      <c r="J25" s="13" t="s">
        <v>77</v>
      </c>
      <c r="K25" s="13" t="str">
        <f>VLOOKUP(B25,Sheet1!$A:$D,2,FALSE)</f>
        <v>No</v>
      </c>
      <c r="L25" s="13" t="str">
        <f>VLOOKUP(B25,Sheet1!$A:$D,3,FALSE)</f>
        <v>Yes</v>
      </c>
      <c r="M25" s="13" t="str">
        <f>VLOOKUP(B25,Sheet1!$A:$D,4,FALSE)</f>
        <v>No</v>
      </c>
      <c r="N25" s="9">
        <v>13.5</v>
      </c>
      <c r="O25" s="13" t="str">
        <f t="shared" ref="O25" si="40">IF(LEN(Q25)=12,"UPC",IF(LEN(Q25)&gt;12,"EAN",""))</f>
        <v>UPC</v>
      </c>
      <c r="P25" s="13" t="str">
        <f t="shared" ref="P25" si="41">IF(ISNUMBER(SEARCH("Gift",AG25)),"Gift Box","")</f>
        <v/>
      </c>
      <c r="Q25" s="36" t="s">
        <v>123</v>
      </c>
      <c r="R25" s="36" t="s">
        <v>22</v>
      </c>
      <c r="S25" s="22">
        <v>0</v>
      </c>
      <c r="T25" s="22">
        <v>0</v>
      </c>
      <c r="U25" s="22">
        <v>2.5833300000000001</v>
      </c>
      <c r="V25" s="22">
        <v>13</v>
      </c>
      <c r="W25" s="22">
        <v>11</v>
      </c>
      <c r="X25" s="22">
        <v>10</v>
      </c>
      <c r="Y25" s="13">
        <v>31</v>
      </c>
      <c r="Z25" s="22">
        <f t="shared" ref="Z25" si="42">IF(V25&gt;0,(V25*W25*X25)/1728,"")</f>
        <v>0.82754629629629628</v>
      </c>
      <c r="AA25" s="13">
        <v>14</v>
      </c>
      <c r="AB25" s="13">
        <v>4</v>
      </c>
      <c r="AC25" s="13">
        <v>56</v>
      </c>
      <c r="AD25" s="13">
        <f t="shared" ref="AD25" si="43">IF(AB25&gt;0,AB25*X25,"")</f>
        <v>40</v>
      </c>
      <c r="AE25" s="13">
        <f t="shared" ref="AE25" si="44">IF(Y25&gt;0,Y25*(AA25*AB25),"")</f>
        <v>1736</v>
      </c>
      <c r="AG25" s="28" t="s">
        <v>134</v>
      </c>
    </row>
    <row r="26" spans="1:33" x14ac:dyDescent="0.25">
      <c r="A26" s="10" t="e">
        <f>IF(#REF!=0,"Hide","Show")</f>
        <v>#REF!</v>
      </c>
      <c r="B26" s="32" t="s">
        <v>50</v>
      </c>
      <c r="C26" s="33" t="s">
        <v>99</v>
      </c>
      <c r="D26" s="34">
        <v>12</v>
      </c>
      <c r="E26" s="34">
        <v>750</v>
      </c>
      <c r="F26" s="34" t="s">
        <v>83</v>
      </c>
      <c r="G26" s="34" t="s">
        <v>74</v>
      </c>
      <c r="H26" s="35" t="s">
        <v>101</v>
      </c>
      <c r="I26" s="35" t="s">
        <v>102</v>
      </c>
      <c r="J26" s="13" t="s">
        <v>77</v>
      </c>
      <c r="K26" s="13" t="str">
        <f>VLOOKUP(B26,Sheet1!$A:$D,2,FALSE)</f>
        <v>No</v>
      </c>
      <c r="L26" s="13" t="str">
        <f>VLOOKUP(B26,Sheet1!$A:$D,3,FALSE)</f>
        <v>Yes</v>
      </c>
      <c r="M26" s="13" t="str">
        <f>VLOOKUP(B26,Sheet1!$A:$D,4,FALSE)</f>
        <v>No</v>
      </c>
      <c r="N26" s="9">
        <v>13.5</v>
      </c>
      <c r="O26" s="13" t="str">
        <f t="shared" ref="O26" si="45">IF(LEN(Q26)=12,"UPC",IF(LEN(Q26)&gt;12,"EAN",""))</f>
        <v>UPC</v>
      </c>
      <c r="P26" s="13" t="str">
        <f t="shared" ref="P26" si="46">IF(ISNUMBER(SEARCH("Gift",AG26)),"Gift Box","")</f>
        <v/>
      </c>
      <c r="Q26" s="36" t="s">
        <v>123</v>
      </c>
      <c r="R26" s="36" t="s">
        <v>22</v>
      </c>
      <c r="S26" s="22">
        <v>0</v>
      </c>
      <c r="T26" s="22">
        <v>0</v>
      </c>
      <c r="U26" s="22">
        <v>2.5833300000000001</v>
      </c>
      <c r="V26" s="22">
        <v>13</v>
      </c>
      <c r="W26" s="22">
        <v>11</v>
      </c>
      <c r="X26" s="22">
        <v>10</v>
      </c>
      <c r="Y26" s="13">
        <v>31</v>
      </c>
      <c r="Z26" s="22">
        <f t="shared" ref="Z26" si="47">IF(V26&gt;0,(V26*W26*X26)/1728,"")</f>
        <v>0.82754629629629628</v>
      </c>
      <c r="AA26" s="13">
        <v>14</v>
      </c>
      <c r="AB26" s="13">
        <v>4</v>
      </c>
      <c r="AC26" s="13">
        <v>56</v>
      </c>
      <c r="AD26" s="13">
        <f t="shared" ref="AD26" si="48">IF(AB26&gt;0,AB26*X26,"")</f>
        <v>40</v>
      </c>
      <c r="AE26" s="13">
        <f t="shared" ref="AE26" si="49">IF(Y26&gt;0,Y26*(AA26*AB26),"")</f>
        <v>1736</v>
      </c>
      <c r="AG26" s="28" t="s">
        <v>134</v>
      </c>
    </row>
    <row r="27" spans="1:33" x14ac:dyDescent="0.25">
      <c r="A27" s="10" t="e">
        <f>IF(#REF!=0,"Hide","Show")</f>
        <v>#REF!</v>
      </c>
      <c r="B27" s="32" t="s">
        <v>50</v>
      </c>
      <c r="C27" s="33" t="s">
        <v>103</v>
      </c>
      <c r="D27" s="34">
        <v>12</v>
      </c>
      <c r="E27" s="34">
        <v>750</v>
      </c>
      <c r="F27" s="34" t="s">
        <v>83</v>
      </c>
      <c r="G27" s="34" t="s">
        <v>91</v>
      </c>
      <c r="H27" s="35" t="s">
        <v>104</v>
      </c>
      <c r="I27" s="35" t="s">
        <v>92</v>
      </c>
      <c r="J27" s="13" t="s">
        <v>77</v>
      </c>
      <c r="K27" s="13" t="str">
        <f>VLOOKUP(B27,Sheet1!$A:$D,2,FALSE)</f>
        <v>No</v>
      </c>
      <c r="L27" s="13" t="str">
        <f>VLOOKUP(B27,Sheet1!$A:$D,3,FALSE)</f>
        <v>Yes</v>
      </c>
      <c r="M27" s="13" t="str">
        <f>VLOOKUP(B27,Sheet1!$A:$D,4,FALSE)</f>
        <v>No</v>
      </c>
      <c r="N27" s="9">
        <v>13.5</v>
      </c>
      <c r="O27" s="13" t="str">
        <f t="shared" ref="O27" si="50">IF(LEN(Q27)=12,"UPC",IF(LEN(Q27)&gt;12,"EAN",""))</f>
        <v>UPC</v>
      </c>
      <c r="P27" s="13" t="str">
        <f t="shared" ref="P27" si="51">IF(ISNUMBER(SEARCH("Gift",AG27)),"Gift Box","")</f>
        <v/>
      </c>
      <c r="Q27" s="36" t="s">
        <v>124</v>
      </c>
      <c r="R27" s="36" t="s">
        <v>22</v>
      </c>
      <c r="S27" s="22">
        <v>0</v>
      </c>
      <c r="T27" s="22">
        <v>0</v>
      </c>
      <c r="U27" s="22">
        <v>2.5833300000000001</v>
      </c>
      <c r="V27" s="22">
        <v>13</v>
      </c>
      <c r="W27" s="22">
        <v>11</v>
      </c>
      <c r="X27" s="22">
        <v>10</v>
      </c>
      <c r="Y27" s="13">
        <v>31</v>
      </c>
      <c r="Z27" s="22">
        <f t="shared" ref="Z27" si="52">IF(V27&gt;0,(V27*W27*X27)/1728,"")</f>
        <v>0.82754629629629628</v>
      </c>
      <c r="AA27" s="13">
        <v>14</v>
      </c>
      <c r="AB27" s="13">
        <v>4</v>
      </c>
      <c r="AC27" s="13">
        <v>56</v>
      </c>
      <c r="AD27" s="13">
        <f t="shared" ref="AD27" si="53">IF(AB27&gt;0,AB27*X27,"")</f>
        <v>40</v>
      </c>
      <c r="AE27" s="13">
        <f t="shared" ref="AE27" si="54">IF(Y27&gt;0,Y27*(AA27*AB27),"")</f>
        <v>1736</v>
      </c>
      <c r="AG27" s="28" t="s">
        <v>134</v>
      </c>
    </row>
    <row r="28" spans="1:33" ht="6" customHeight="1" x14ac:dyDescent="0.25">
      <c r="B28" s="15"/>
      <c r="C28" s="12"/>
      <c r="D28" s="12"/>
      <c r="E28" s="12"/>
      <c r="F28" s="19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4"/>
      <c r="T28" s="24"/>
      <c r="U28" s="24"/>
      <c r="V28" s="24"/>
      <c r="W28" s="24"/>
      <c r="X28" s="24"/>
      <c r="Y28" s="12"/>
      <c r="Z28" s="12"/>
      <c r="AA28" s="12"/>
      <c r="AB28" s="12"/>
      <c r="AC28" s="12"/>
      <c r="AD28" s="12"/>
      <c r="AE28" s="12"/>
      <c r="AG28" s="27"/>
    </row>
    <row r="29" spans="1:33" x14ac:dyDescent="0.25">
      <c r="B29" s="21" t="str">
        <f>"MAX RESERVA - OLD RANGE"</f>
        <v>MAX RESERVA - OLD RANGE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23"/>
      <c r="T29" s="23"/>
      <c r="U29" s="23"/>
      <c r="V29" s="23"/>
      <c r="W29" s="23"/>
      <c r="X29" s="23"/>
      <c r="Y29" s="11"/>
      <c r="Z29" s="11"/>
      <c r="AA29" s="11"/>
      <c r="AB29" s="11"/>
      <c r="AC29" s="11"/>
      <c r="AD29" s="11"/>
      <c r="AE29" s="11"/>
      <c r="AG29" s="28"/>
    </row>
    <row r="30" spans="1:33" x14ac:dyDescent="0.25">
      <c r="A30" s="10" t="e">
        <f>IF(#REF!=0,"Hide","Show")</f>
        <v>#REF!</v>
      </c>
      <c r="B30" s="32" t="s">
        <v>50</v>
      </c>
      <c r="C30" s="33" t="s">
        <v>105</v>
      </c>
      <c r="D30" s="34">
        <v>12</v>
      </c>
      <c r="E30" s="34">
        <v>750</v>
      </c>
      <c r="F30" s="34" t="s">
        <v>100</v>
      </c>
      <c r="G30" s="34" t="s">
        <v>91</v>
      </c>
      <c r="H30" s="35" t="s">
        <v>75</v>
      </c>
      <c r="I30" s="35" t="s">
        <v>92</v>
      </c>
      <c r="J30" s="13" t="s">
        <v>77</v>
      </c>
      <c r="K30" s="13" t="str">
        <f>VLOOKUP(B30,Sheet1!$A:$D,2,FALSE)</f>
        <v>No</v>
      </c>
      <c r="L30" s="13" t="str">
        <f>VLOOKUP(B30,Sheet1!$A:$D,3,FALSE)</f>
        <v>Yes</v>
      </c>
      <c r="M30" s="13" t="str">
        <f>VLOOKUP(B30,Sheet1!$A:$D,4,FALSE)</f>
        <v>No</v>
      </c>
      <c r="N30" s="9">
        <v>13.5</v>
      </c>
      <c r="O30" s="13" t="str">
        <f t="shared" ref="O30" si="55">IF(LEN(Q30)=12,"UPC",IF(LEN(Q30)&gt;12,"EAN",""))</f>
        <v>UPC</v>
      </c>
      <c r="P30" s="13" t="str">
        <f t="shared" ref="P30" si="56">IF(ISNUMBER(SEARCH("Gift",AG30)),"Gift Box","")</f>
        <v/>
      </c>
      <c r="Q30" s="36" t="s">
        <v>117</v>
      </c>
      <c r="R30" s="36" t="s">
        <v>22</v>
      </c>
      <c r="S30" s="22">
        <v>0</v>
      </c>
      <c r="T30" s="22">
        <v>0</v>
      </c>
      <c r="U30" s="22">
        <v>3.0833299999999997</v>
      </c>
      <c r="V30" s="22">
        <v>14</v>
      </c>
      <c r="W30" s="22">
        <v>11</v>
      </c>
      <c r="X30" s="22">
        <v>12</v>
      </c>
      <c r="Y30" s="13">
        <v>37</v>
      </c>
      <c r="Z30" s="22">
        <f t="shared" ref="Z30" si="57">IF(V30&gt;0,(V30*W30*X30)/1728,"")</f>
        <v>1.0694444444444444</v>
      </c>
      <c r="AA30" s="13">
        <v>11</v>
      </c>
      <c r="AB30" s="13">
        <v>5</v>
      </c>
      <c r="AC30" s="13">
        <v>55</v>
      </c>
      <c r="AD30" s="13">
        <f t="shared" ref="AD30" si="58">IF(AB30&gt;0,AB30*X30,"")</f>
        <v>60</v>
      </c>
      <c r="AE30" s="13">
        <f t="shared" ref="AE30" si="59">IF(Y30&gt;0,Y30*(AA30*AB30),"")</f>
        <v>2035</v>
      </c>
      <c r="AG30" s="28" t="s">
        <v>134</v>
      </c>
    </row>
    <row r="31" spans="1:33" x14ac:dyDescent="0.25">
      <c r="A31" s="10" t="e">
        <f>IF(#REF!=0,"Hide","Show")</f>
        <v>#REF!</v>
      </c>
      <c r="B31" s="32" t="s">
        <v>50</v>
      </c>
      <c r="C31" s="33" t="s">
        <v>105</v>
      </c>
      <c r="D31" s="34">
        <v>12</v>
      </c>
      <c r="E31" s="34">
        <v>750</v>
      </c>
      <c r="F31" s="34" t="s">
        <v>83</v>
      </c>
      <c r="G31" s="34" t="s">
        <v>91</v>
      </c>
      <c r="H31" s="35" t="s">
        <v>75</v>
      </c>
      <c r="I31" s="35" t="s">
        <v>92</v>
      </c>
      <c r="J31" s="13" t="s">
        <v>77</v>
      </c>
      <c r="K31" s="13" t="str">
        <f>VLOOKUP(B31,Sheet1!$A:$D,2,FALSE)</f>
        <v>No</v>
      </c>
      <c r="L31" s="13" t="str">
        <f>VLOOKUP(B31,Sheet1!$A:$D,3,FALSE)</f>
        <v>Yes</v>
      </c>
      <c r="M31" s="13" t="str">
        <f>VLOOKUP(B31,Sheet1!$A:$D,4,FALSE)</f>
        <v>No</v>
      </c>
      <c r="N31" s="9">
        <v>13.5</v>
      </c>
      <c r="O31" s="13" t="str">
        <f t="shared" ref="O31" si="60">IF(LEN(Q31)=12,"UPC",IF(LEN(Q31)&gt;12,"EAN",""))</f>
        <v>UPC</v>
      </c>
      <c r="P31" s="13" t="str">
        <f t="shared" ref="P31" si="61">IF(ISNUMBER(SEARCH("Gift",AG31)),"Gift Box","")</f>
        <v/>
      </c>
      <c r="Q31" s="36" t="s">
        <v>117</v>
      </c>
      <c r="R31" s="36" t="s">
        <v>22</v>
      </c>
      <c r="S31" s="22">
        <v>0</v>
      </c>
      <c r="T31" s="22">
        <v>0</v>
      </c>
      <c r="U31" s="22">
        <v>3.0833299999999997</v>
      </c>
      <c r="V31" s="22">
        <v>14</v>
      </c>
      <c r="W31" s="22">
        <v>11</v>
      </c>
      <c r="X31" s="22">
        <v>12</v>
      </c>
      <c r="Y31" s="13">
        <v>37</v>
      </c>
      <c r="Z31" s="22">
        <f t="shared" ref="Z31" si="62">IF(V31&gt;0,(V31*W31*X31)/1728,"")</f>
        <v>1.0694444444444444</v>
      </c>
      <c r="AA31" s="13">
        <v>11</v>
      </c>
      <c r="AB31" s="13">
        <v>5</v>
      </c>
      <c r="AC31" s="13">
        <v>55</v>
      </c>
      <c r="AD31" s="13">
        <f t="shared" ref="AD31" si="63">IF(AB31&gt;0,AB31*X31,"")</f>
        <v>60</v>
      </c>
      <c r="AE31" s="13">
        <f t="shared" ref="AE31" si="64">IF(Y31&gt;0,Y31*(AA31*AB31),"")</f>
        <v>2035</v>
      </c>
      <c r="AG31" s="28" t="s">
        <v>134</v>
      </c>
    </row>
    <row r="32" spans="1:33" x14ac:dyDescent="0.25">
      <c r="A32" s="10" t="e">
        <f>IF(#REF!=0,"Hide","Show")</f>
        <v>#REF!</v>
      </c>
      <c r="B32" s="32" t="s">
        <v>50</v>
      </c>
      <c r="C32" s="33" t="s">
        <v>106</v>
      </c>
      <c r="D32" s="34">
        <v>12</v>
      </c>
      <c r="E32" s="34">
        <v>750</v>
      </c>
      <c r="F32" s="34" t="s">
        <v>100</v>
      </c>
      <c r="G32" s="34" t="s">
        <v>91</v>
      </c>
      <c r="H32" s="35" t="s">
        <v>75</v>
      </c>
      <c r="I32" s="35" t="s">
        <v>97</v>
      </c>
      <c r="J32" s="13" t="s">
        <v>77</v>
      </c>
      <c r="K32" s="13" t="str">
        <f>VLOOKUP(B32,Sheet1!$A:$D,2,FALSE)</f>
        <v>No</v>
      </c>
      <c r="L32" s="13" t="str">
        <f>VLOOKUP(B32,Sheet1!$A:$D,3,FALSE)</f>
        <v>Yes</v>
      </c>
      <c r="M32" s="13" t="str">
        <f>VLOOKUP(B32,Sheet1!$A:$D,4,FALSE)</f>
        <v>No</v>
      </c>
      <c r="N32" s="9">
        <v>13.5</v>
      </c>
      <c r="O32" s="13" t="str">
        <f t="shared" ref="O32" si="65">IF(LEN(Q32)=12,"UPC",IF(LEN(Q32)&gt;12,"EAN",""))</f>
        <v>UPC</v>
      </c>
      <c r="P32" s="13" t="str">
        <f t="shared" ref="P32" si="66">IF(ISNUMBER(SEARCH("Gift",AG32)),"Gift Box","")</f>
        <v/>
      </c>
      <c r="Q32" s="36" t="s">
        <v>121</v>
      </c>
      <c r="R32" s="36" t="s">
        <v>22</v>
      </c>
      <c r="S32" s="22">
        <v>0</v>
      </c>
      <c r="T32" s="22">
        <v>0</v>
      </c>
      <c r="U32" s="22">
        <v>3.0833299999999997</v>
      </c>
      <c r="V32" s="22">
        <v>14</v>
      </c>
      <c r="W32" s="22">
        <v>11</v>
      </c>
      <c r="X32" s="22">
        <v>12</v>
      </c>
      <c r="Y32" s="13">
        <v>37</v>
      </c>
      <c r="Z32" s="22">
        <f t="shared" ref="Z32" si="67">IF(V32&gt;0,(V32*W32*X32)/1728,"")</f>
        <v>1.0694444444444444</v>
      </c>
      <c r="AA32" s="13">
        <v>11</v>
      </c>
      <c r="AB32" s="13">
        <v>5</v>
      </c>
      <c r="AC32" s="13">
        <v>55</v>
      </c>
      <c r="AD32" s="13">
        <f t="shared" ref="AD32" si="68">IF(AB32&gt;0,AB32*X32,"")</f>
        <v>60</v>
      </c>
      <c r="AE32" s="13">
        <f t="shared" ref="AE32" si="69">IF(Y32&gt;0,Y32*(AA32*AB32),"")</f>
        <v>2035</v>
      </c>
      <c r="AG32" s="28" t="s">
        <v>134</v>
      </c>
    </row>
    <row r="33" spans="1:33" ht="6" customHeight="1" x14ac:dyDescent="0.25">
      <c r="B33" s="15"/>
      <c r="C33" s="12"/>
      <c r="D33" s="12"/>
      <c r="E33" s="12"/>
      <c r="F33" s="19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4"/>
      <c r="T33" s="24"/>
      <c r="U33" s="24"/>
      <c r="V33" s="24"/>
      <c r="W33" s="24"/>
      <c r="X33" s="24"/>
      <c r="Y33" s="12"/>
      <c r="Z33" s="12"/>
      <c r="AA33" s="12"/>
      <c r="AB33" s="12"/>
      <c r="AC33" s="12"/>
      <c r="AD33" s="12"/>
      <c r="AE33" s="12"/>
      <c r="AG33" s="27"/>
    </row>
    <row r="34" spans="1:33" x14ac:dyDescent="0.25">
      <c r="B34" s="21" t="str">
        <f>"SPECIALTIES"</f>
        <v>SPECIALTIES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3"/>
      <c r="T34" s="23"/>
      <c r="U34" s="23"/>
      <c r="V34" s="23"/>
      <c r="W34" s="23"/>
      <c r="X34" s="23"/>
      <c r="Y34" s="11"/>
      <c r="Z34" s="11"/>
      <c r="AA34" s="11"/>
      <c r="AB34" s="11"/>
      <c r="AC34" s="11"/>
      <c r="AD34" s="11"/>
      <c r="AE34" s="11"/>
      <c r="AG34" s="28"/>
    </row>
    <row r="35" spans="1:33" x14ac:dyDescent="0.25">
      <c r="A35" s="10" t="e">
        <f>IF(#REF!=0,"Hide","Show")</f>
        <v>#REF!</v>
      </c>
      <c r="B35" s="32" t="s">
        <v>50</v>
      </c>
      <c r="C35" s="33" t="s">
        <v>107</v>
      </c>
      <c r="D35" s="34">
        <v>12</v>
      </c>
      <c r="E35" s="34">
        <v>750</v>
      </c>
      <c r="F35" s="34" t="s">
        <v>73</v>
      </c>
      <c r="G35" s="34" t="s">
        <v>74</v>
      </c>
      <c r="H35" s="35" t="s">
        <v>108</v>
      </c>
      <c r="I35" s="35" t="s">
        <v>76</v>
      </c>
      <c r="J35" s="13" t="s">
        <v>77</v>
      </c>
      <c r="K35" s="13" t="str">
        <f>VLOOKUP(B35,Sheet1!$A:$D,2,FALSE)</f>
        <v>No</v>
      </c>
      <c r="L35" s="13" t="str">
        <f>VLOOKUP(B35,Sheet1!$A:$D,3,FALSE)</f>
        <v>Yes</v>
      </c>
      <c r="M35" s="13" t="str">
        <f>VLOOKUP(B35,Sheet1!$A:$D,4,FALSE)</f>
        <v>No</v>
      </c>
      <c r="N35" s="9">
        <v>13.5</v>
      </c>
      <c r="O35" s="13" t="str">
        <f t="shared" ref="O35" si="70">IF(LEN(Q35)=12,"UPC",IF(LEN(Q35)&gt;12,"EAN",""))</f>
        <v>UPC</v>
      </c>
      <c r="P35" s="13" t="str">
        <f t="shared" ref="P35" si="71">IF(ISNUMBER(SEARCH("Gift",AG35)),"Gift Box","")</f>
        <v/>
      </c>
      <c r="Q35" s="36" t="s">
        <v>125</v>
      </c>
      <c r="R35" s="36" t="s">
        <v>22</v>
      </c>
      <c r="S35" s="22">
        <v>3.14</v>
      </c>
      <c r="T35" s="22">
        <v>11.69</v>
      </c>
      <c r="U35" s="22">
        <v>2.9166699999999999</v>
      </c>
      <c r="V35" s="22">
        <v>13</v>
      </c>
      <c r="W35" s="22">
        <v>10</v>
      </c>
      <c r="X35" s="22">
        <v>12</v>
      </c>
      <c r="Y35" s="13">
        <v>35</v>
      </c>
      <c r="Z35" s="22">
        <f t="shared" ref="Z35" si="72">IF(V35&gt;0,(V35*W35*X35)/1728,"")</f>
        <v>0.90277777777777779</v>
      </c>
      <c r="AA35" s="13">
        <v>14</v>
      </c>
      <c r="AB35" s="13">
        <v>5</v>
      </c>
      <c r="AC35" s="13">
        <v>70</v>
      </c>
      <c r="AD35" s="13">
        <f t="shared" ref="AD35" si="73">IF(AB35&gt;0,AB35*X35,"")</f>
        <v>60</v>
      </c>
      <c r="AE35" s="13">
        <f t="shared" ref="AE35" si="74">IF(Y35&gt;0,Y35*(AA35*AB35),"")</f>
        <v>2450</v>
      </c>
      <c r="AG35" s="28" t="s">
        <v>134</v>
      </c>
    </row>
    <row r="36" spans="1:33" x14ac:dyDescent="0.25">
      <c r="A36" s="10" t="e">
        <f>IF(#REF!=0,"Hide","Show")</f>
        <v>#REF!</v>
      </c>
      <c r="B36" s="32" t="s">
        <v>50</v>
      </c>
      <c r="C36" s="33" t="s">
        <v>107</v>
      </c>
      <c r="D36" s="34">
        <v>12</v>
      </c>
      <c r="E36" s="34">
        <v>750</v>
      </c>
      <c r="F36" s="34" t="s">
        <v>88</v>
      </c>
      <c r="G36" s="34" t="s">
        <v>74</v>
      </c>
      <c r="H36" s="35" t="s">
        <v>108</v>
      </c>
      <c r="I36" s="35" t="s">
        <v>76</v>
      </c>
      <c r="J36" s="13" t="s">
        <v>77</v>
      </c>
      <c r="K36" s="13" t="str">
        <f>VLOOKUP(B36,Sheet1!$A:$D,2,FALSE)</f>
        <v>No</v>
      </c>
      <c r="L36" s="13" t="str">
        <f>VLOOKUP(B36,Sheet1!$A:$D,3,FALSE)</f>
        <v>Yes</v>
      </c>
      <c r="M36" s="13" t="str">
        <f>VLOOKUP(B36,Sheet1!$A:$D,4,FALSE)</f>
        <v>No</v>
      </c>
      <c r="N36" s="9">
        <v>13.5</v>
      </c>
      <c r="O36" s="13" t="str">
        <f t="shared" ref="O36" si="75">IF(LEN(Q36)=12,"UPC",IF(LEN(Q36)&gt;12,"EAN",""))</f>
        <v>UPC</v>
      </c>
      <c r="P36" s="13" t="str">
        <f t="shared" ref="P36" si="76">IF(ISNUMBER(SEARCH("Gift",AG36)),"Gift Box","")</f>
        <v/>
      </c>
      <c r="Q36" s="36" t="s">
        <v>125</v>
      </c>
      <c r="R36" s="36" t="s">
        <v>22</v>
      </c>
      <c r="S36" s="22">
        <v>3.14</v>
      </c>
      <c r="T36" s="22">
        <v>11.69</v>
      </c>
      <c r="U36" s="22">
        <v>2.9166699999999999</v>
      </c>
      <c r="V36" s="22">
        <v>13</v>
      </c>
      <c r="W36" s="22">
        <v>10</v>
      </c>
      <c r="X36" s="22">
        <v>12</v>
      </c>
      <c r="Y36" s="13">
        <v>35</v>
      </c>
      <c r="Z36" s="22">
        <f t="shared" ref="Z36" si="77">IF(V36&gt;0,(V36*W36*X36)/1728,"")</f>
        <v>0.90277777777777779</v>
      </c>
      <c r="AA36" s="13">
        <v>14</v>
      </c>
      <c r="AB36" s="13">
        <v>5</v>
      </c>
      <c r="AC36" s="13">
        <v>70</v>
      </c>
      <c r="AD36" s="13">
        <f t="shared" ref="AD36" si="78">IF(AB36&gt;0,AB36*X36,"")</f>
        <v>60</v>
      </c>
      <c r="AE36" s="13">
        <f t="shared" ref="AE36" si="79">IF(Y36&gt;0,Y36*(AA36*AB36),"")</f>
        <v>2450</v>
      </c>
      <c r="AG36" s="28" t="s">
        <v>134</v>
      </c>
    </row>
    <row r="37" spans="1:33" x14ac:dyDescent="0.25">
      <c r="A37" s="10" t="e">
        <f>IF(#REF!=0,"Hide","Show")</f>
        <v>#REF!</v>
      </c>
      <c r="B37" s="32" t="s">
        <v>50</v>
      </c>
      <c r="C37" s="33" t="s">
        <v>135</v>
      </c>
      <c r="D37" s="34">
        <v>12</v>
      </c>
      <c r="E37" s="34">
        <v>750</v>
      </c>
      <c r="F37" s="34" t="s">
        <v>88</v>
      </c>
      <c r="G37" s="34" t="s">
        <v>74</v>
      </c>
      <c r="H37" s="35" t="s">
        <v>108</v>
      </c>
      <c r="I37" s="35" t="s">
        <v>80</v>
      </c>
      <c r="J37" s="13" t="s">
        <v>77</v>
      </c>
      <c r="K37" s="13" t="str">
        <f>VLOOKUP(B37,Sheet1!$A:$D,2,FALSE)</f>
        <v>No</v>
      </c>
      <c r="L37" s="13" t="str">
        <f>VLOOKUP(B37,Sheet1!$A:$D,3,FALSE)</f>
        <v>Yes</v>
      </c>
      <c r="M37" s="13" t="str">
        <f>VLOOKUP(B37,Sheet1!$A:$D,4,FALSE)</f>
        <v>No</v>
      </c>
      <c r="N37" s="9">
        <v>13.5</v>
      </c>
      <c r="O37" s="13" t="str">
        <f t="shared" ref="O37:O42" si="80">IF(LEN(Q37)=12,"UPC",IF(LEN(Q37)&gt;12,"EAN",""))</f>
        <v>UPC</v>
      </c>
      <c r="P37" s="13" t="str">
        <f t="shared" ref="P37:P42" si="81">IF(ISNUMBER(SEARCH("Gift",AG37)),"Gift Box","")</f>
        <v/>
      </c>
      <c r="Q37" s="36" t="s">
        <v>126</v>
      </c>
      <c r="R37" s="36" t="s">
        <v>22</v>
      </c>
      <c r="S37" s="22">
        <v>3.14</v>
      </c>
      <c r="T37" s="22">
        <v>11.69</v>
      </c>
      <c r="U37" s="22">
        <v>2.9166699999999999</v>
      </c>
      <c r="V37" s="22">
        <v>13</v>
      </c>
      <c r="W37" s="22">
        <v>10</v>
      </c>
      <c r="X37" s="22">
        <v>12</v>
      </c>
      <c r="Y37" s="13">
        <v>35</v>
      </c>
      <c r="Z37" s="22">
        <f t="shared" ref="Z37:Z42" si="82">IF(V37&gt;0,(V37*W37*X37)/1728,"")</f>
        <v>0.90277777777777779</v>
      </c>
      <c r="AA37" s="13">
        <v>14</v>
      </c>
      <c r="AB37" s="13">
        <v>5</v>
      </c>
      <c r="AC37" s="13">
        <v>70</v>
      </c>
      <c r="AD37" s="13">
        <f t="shared" ref="AD37:AD42" si="83">IF(AB37&gt;0,AB37*X37,"")</f>
        <v>60</v>
      </c>
      <c r="AE37" s="13">
        <f t="shared" ref="AE37:AE42" si="84">IF(Y37&gt;0,Y37*(AA37*AB37),"")</f>
        <v>2450</v>
      </c>
      <c r="AG37" s="28" t="s">
        <v>134</v>
      </c>
    </row>
    <row r="38" spans="1:33" x14ac:dyDescent="0.25">
      <c r="A38" s="10" t="e">
        <f>IF(#REF!=0,"Hide","Show")</f>
        <v>#REF!</v>
      </c>
      <c r="B38" s="32" t="s">
        <v>50</v>
      </c>
      <c r="C38" s="33" t="s">
        <v>135</v>
      </c>
      <c r="D38" s="34">
        <v>12</v>
      </c>
      <c r="E38" s="34">
        <v>750</v>
      </c>
      <c r="F38" s="34" t="s">
        <v>93</v>
      </c>
      <c r="G38" s="34" t="s">
        <v>74</v>
      </c>
      <c r="H38" s="35" t="s">
        <v>108</v>
      </c>
      <c r="I38" s="35" t="s">
        <v>80</v>
      </c>
      <c r="J38" s="13" t="s">
        <v>77</v>
      </c>
      <c r="K38" s="13" t="str">
        <f>VLOOKUP(B38,Sheet1!$A:$D,2,FALSE)</f>
        <v>No</v>
      </c>
      <c r="L38" s="13" t="str">
        <f>VLOOKUP(B38,Sheet1!$A:$D,3,FALSE)</f>
        <v>Yes</v>
      </c>
      <c r="M38" s="13" t="str">
        <f>VLOOKUP(B38,Sheet1!$A:$D,4,FALSE)</f>
        <v>No</v>
      </c>
      <c r="N38" s="9">
        <v>0</v>
      </c>
      <c r="O38" s="13" t="str">
        <f t="shared" ref="O38" si="85">IF(LEN(Q38)=12,"UPC",IF(LEN(Q38)&gt;12,"EAN",""))</f>
        <v>UPC</v>
      </c>
      <c r="P38" s="13" t="str">
        <f t="shared" ref="P38" si="86">IF(ISNUMBER(SEARCH("Gift",AG38)),"Gift Box","")</f>
        <v/>
      </c>
      <c r="Q38" s="36" t="s">
        <v>126</v>
      </c>
      <c r="R38" s="36" t="s">
        <v>22</v>
      </c>
      <c r="S38" s="22">
        <v>3.14</v>
      </c>
      <c r="T38" s="22">
        <v>11.69</v>
      </c>
      <c r="U38" s="22">
        <v>2.9166699999999999</v>
      </c>
      <c r="V38" s="22">
        <v>13</v>
      </c>
      <c r="W38" s="22">
        <v>10</v>
      </c>
      <c r="X38" s="22">
        <v>12</v>
      </c>
      <c r="Y38" s="13">
        <v>35</v>
      </c>
      <c r="Z38" s="22">
        <f t="shared" ref="Z38" si="87">IF(V38&gt;0,(V38*W38*X38)/1728,"")</f>
        <v>0.90277777777777779</v>
      </c>
      <c r="AA38" s="13">
        <v>14</v>
      </c>
      <c r="AB38" s="13">
        <v>5</v>
      </c>
      <c r="AC38" s="13">
        <v>70</v>
      </c>
      <c r="AD38" s="13">
        <f t="shared" ref="AD38" si="88">IF(AB38&gt;0,AB38*X38,"")</f>
        <v>60</v>
      </c>
      <c r="AE38" s="13">
        <f t="shared" ref="AE38" si="89">IF(Y38&gt;0,Y38*(AA38*AB38),"")</f>
        <v>2450</v>
      </c>
      <c r="AG38" s="28" t="s">
        <v>134</v>
      </c>
    </row>
    <row r="39" spans="1:33" x14ac:dyDescent="0.25">
      <c r="A39" s="10" t="e">
        <f>IF(#REF!=0,"Hide","Show")</f>
        <v>#REF!</v>
      </c>
      <c r="B39" s="32" t="s">
        <v>50</v>
      </c>
      <c r="C39" s="33" t="s">
        <v>136</v>
      </c>
      <c r="D39" s="34">
        <v>12</v>
      </c>
      <c r="E39" s="34">
        <v>750</v>
      </c>
      <c r="F39" s="34" t="s">
        <v>93</v>
      </c>
      <c r="G39" s="34" t="s">
        <v>74</v>
      </c>
      <c r="H39" s="35" t="s">
        <v>104</v>
      </c>
      <c r="I39" s="35" t="s">
        <v>95</v>
      </c>
      <c r="J39" s="13" t="s">
        <v>77</v>
      </c>
      <c r="K39" s="13" t="str">
        <f>VLOOKUP(B39,Sheet1!$A:$D,2,FALSE)</f>
        <v>No</v>
      </c>
      <c r="L39" s="13" t="str">
        <f>VLOOKUP(B39,Sheet1!$A:$D,3,FALSE)</f>
        <v>Yes</v>
      </c>
      <c r="M39" s="13" t="str">
        <f>VLOOKUP(B39,Sheet1!$A:$D,4,FALSE)</f>
        <v>No</v>
      </c>
      <c r="N39" s="9">
        <v>13.5</v>
      </c>
      <c r="O39" s="13" t="str">
        <f t="shared" si="80"/>
        <v>UPC</v>
      </c>
      <c r="P39" s="13" t="str">
        <f t="shared" si="81"/>
        <v/>
      </c>
      <c r="Q39" s="36" t="s">
        <v>127</v>
      </c>
      <c r="R39" s="36" t="s">
        <v>22</v>
      </c>
      <c r="S39" s="22">
        <v>3.45</v>
      </c>
      <c r="T39" s="22">
        <v>11.5</v>
      </c>
      <c r="U39" s="22">
        <v>3.08</v>
      </c>
      <c r="V39" s="22">
        <v>13</v>
      </c>
      <c r="W39" s="22">
        <v>10</v>
      </c>
      <c r="X39" s="22">
        <v>12</v>
      </c>
      <c r="Y39" s="13">
        <v>37</v>
      </c>
      <c r="Z39" s="22">
        <f t="shared" si="82"/>
        <v>0.90277777777777779</v>
      </c>
      <c r="AA39" s="13">
        <v>14</v>
      </c>
      <c r="AB39" s="13">
        <v>4</v>
      </c>
      <c r="AC39" s="13">
        <v>56</v>
      </c>
      <c r="AD39" s="13">
        <f t="shared" si="83"/>
        <v>48</v>
      </c>
      <c r="AE39" s="13">
        <f t="shared" si="84"/>
        <v>2072</v>
      </c>
      <c r="AG39" s="28" t="s">
        <v>134</v>
      </c>
    </row>
    <row r="40" spans="1:33" x14ac:dyDescent="0.25">
      <c r="A40" s="10" t="e">
        <f>IF(#REF!=0,"Hide","Show")</f>
        <v>#REF!</v>
      </c>
      <c r="B40" s="32" t="s">
        <v>50</v>
      </c>
      <c r="C40" s="33" t="s">
        <v>137</v>
      </c>
      <c r="D40" s="34">
        <v>12</v>
      </c>
      <c r="E40" s="34">
        <v>750</v>
      </c>
      <c r="F40" s="34" t="s">
        <v>88</v>
      </c>
      <c r="G40" s="34" t="s">
        <v>74</v>
      </c>
      <c r="H40" s="35" t="s">
        <v>108</v>
      </c>
      <c r="I40" s="35" t="s">
        <v>84</v>
      </c>
      <c r="J40" s="13" t="s">
        <v>77</v>
      </c>
      <c r="K40" s="13" t="str">
        <f>VLOOKUP(B40,Sheet1!$A:$D,2,FALSE)</f>
        <v>No</v>
      </c>
      <c r="L40" s="13" t="str">
        <f>VLOOKUP(B40,Sheet1!$A:$D,3,FALSE)</f>
        <v>Yes</v>
      </c>
      <c r="M40" s="13" t="str">
        <f>VLOOKUP(B40,Sheet1!$A:$D,4,FALSE)</f>
        <v>No</v>
      </c>
      <c r="N40" s="9">
        <v>13.5</v>
      </c>
      <c r="O40" s="13" t="str">
        <f t="shared" si="80"/>
        <v>UPC</v>
      </c>
      <c r="P40" s="13" t="str">
        <f t="shared" si="81"/>
        <v/>
      </c>
      <c r="Q40" s="36" t="s">
        <v>128</v>
      </c>
      <c r="R40" s="36" t="s">
        <v>22</v>
      </c>
      <c r="S40" s="22">
        <v>3.14</v>
      </c>
      <c r="T40" s="22">
        <v>11.69</v>
      </c>
      <c r="U40" s="22">
        <v>2.9166699999999999</v>
      </c>
      <c r="V40" s="22">
        <v>13</v>
      </c>
      <c r="W40" s="22">
        <v>10</v>
      </c>
      <c r="X40" s="22">
        <v>12</v>
      </c>
      <c r="Y40" s="13">
        <v>35</v>
      </c>
      <c r="Z40" s="22">
        <f t="shared" si="82"/>
        <v>0.90277777777777779</v>
      </c>
      <c r="AA40" s="13">
        <v>14</v>
      </c>
      <c r="AB40" s="13">
        <v>5</v>
      </c>
      <c r="AC40" s="13">
        <v>70</v>
      </c>
      <c r="AD40" s="13">
        <f t="shared" si="83"/>
        <v>60</v>
      </c>
      <c r="AE40" s="13">
        <f t="shared" si="84"/>
        <v>2450</v>
      </c>
      <c r="AG40" s="28" t="s">
        <v>134</v>
      </c>
    </row>
    <row r="41" spans="1:33" x14ac:dyDescent="0.25">
      <c r="A41" s="10" t="e">
        <f>IF(#REF!=0,"Hide","Show")</f>
        <v>#REF!</v>
      </c>
      <c r="B41" s="32" t="s">
        <v>50</v>
      </c>
      <c r="C41" s="33" t="s">
        <v>138</v>
      </c>
      <c r="D41" s="34">
        <v>12</v>
      </c>
      <c r="E41" s="34">
        <v>750</v>
      </c>
      <c r="F41" s="34" t="s">
        <v>93</v>
      </c>
      <c r="G41" s="34" t="s">
        <v>91</v>
      </c>
      <c r="H41" s="35" t="s">
        <v>108</v>
      </c>
      <c r="I41" s="35" t="s">
        <v>92</v>
      </c>
      <c r="J41" s="13" t="s">
        <v>77</v>
      </c>
      <c r="K41" s="13" t="str">
        <f>VLOOKUP(B41,Sheet1!$A:$D,2,FALSE)</f>
        <v>No</v>
      </c>
      <c r="L41" s="13" t="str">
        <f>VLOOKUP(B41,Sheet1!$A:$D,3,FALSE)</f>
        <v>Yes</v>
      </c>
      <c r="M41" s="13" t="str">
        <f>VLOOKUP(B41,Sheet1!$A:$D,4,FALSE)</f>
        <v>No</v>
      </c>
      <c r="N41" s="9">
        <v>13</v>
      </c>
      <c r="O41" s="13" t="str">
        <f t="shared" si="80"/>
        <v>UPC</v>
      </c>
      <c r="P41" s="13" t="str">
        <f t="shared" si="81"/>
        <v/>
      </c>
      <c r="Q41" s="36" t="s">
        <v>129</v>
      </c>
      <c r="R41" s="36" t="s">
        <v>22</v>
      </c>
      <c r="S41" s="22">
        <v>3.45</v>
      </c>
      <c r="T41" s="22">
        <v>11.5</v>
      </c>
      <c r="U41" s="22">
        <v>3.08</v>
      </c>
      <c r="V41" s="22">
        <v>13</v>
      </c>
      <c r="W41" s="22">
        <v>10</v>
      </c>
      <c r="X41" s="22">
        <v>12</v>
      </c>
      <c r="Y41" s="13">
        <v>37</v>
      </c>
      <c r="Z41" s="22">
        <f t="shared" si="82"/>
        <v>0.90277777777777779</v>
      </c>
      <c r="AA41" s="13">
        <v>14</v>
      </c>
      <c r="AB41" s="13">
        <v>4</v>
      </c>
      <c r="AC41" s="13">
        <v>56</v>
      </c>
      <c r="AD41" s="13">
        <f t="shared" si="83"/>
        <v>48</v>
      </c>
      <c r="AE41" s="13">
        <f t="shared" si="84"/>
        <v>2072</v>
      </c>
      <c r="AG41" s="28" t="s">
        <v>134</v>
      </c>
    </row>
    <row r="42" spans="1:33" x14ac:dyDescent="0.25">
      <c r="A42" s="10" t="e">
        <f>IF(#REF!=0,"Hide","Show")</f>
        <v>#REF!</v>
      </c>
      <c r="B42" s="32" t="s">
        <v>50</v>
      </c>
      <c r="C42" s="33" t="s">
        <v>139</v>
      </c>
      <c r="D42" s="34">
        <v>12</v>
      </c>
      <c r="E42" s="34">
        <v>750</v>
      </c>
      <c r="F42" s="34" t="s">
        <v>93</v>
      </c>
      <c r="G42" s="34" t="s">
        <v>91</v>
      </c>
      <c r="H42" s="35" t="s">
        <v>108</v>
      </c>
      <c r="I42" s="35" t="s">
        <v>97</v>
      </c>
      <c r="J42" s="13" t="s">
        <v>77</v>
      </c>
      <c r="K42" s="13" t="str">
        <f>VLOOKUP(B42,Sheet1!$A:$D,2,FALSE)</f>
        <v>No</v>
      </c>
      <c r="L42" s="13" t="str">
        <f>VLOOKUP(B42,Sheet1!$A:$D,3,FALSE)</f>
        <v>Yes</v>
      </c>
      <c r="M42" s="13" t="str">
        <f>VLOOKUP(B42,Sheet1!$A:$D,4,FALSE)</f>
        <v>No</v>
      </c>
      <c r="N42" s="9">
        <v>13.5</v>
      </c>
      <c r="O42" s="13" t="str">
        <f t="shared" si="80"/>
        <v>UPC</v>
      </c>
      <c r="P42" s="13" t="str">
        <f t="shared" si="81"/>
        <v/>
      </c>
      <c r="Q42" s="36" t="s">
        <v>130</v>
      </c>
      <c r="R42" s="36" t="s">
        <v>22</v>
      </c>
      <c r="S42" s="22">
        <v>3.45</v>
      </c>
      <c r="T42" s="22">
        <v>11.5</v>
      </c>
      <c r="U42" s="22">
        <v>3.0833299999999997</v>
      </c>
      <c r="V42" s="22">
        <v>14</v>
      </c>
      <c r="W42" s="22">
        <v>11</v>
      </c>
      <c r="X42" s="22">
        <v>12</v>
      </c>
      <c r="Y42" s="13">
        <v>37</v>
      </c>
      <c r="Z42" s="22">
        <f t="shared" si="82"/>
        <v>1.0694444444444444</v>
      </c>
      <c r="AA42" s="13">
        <v>11</v>
      </c>
      <c r="AB42" s="13">
        <v>5</v>
      </c>
      <c r="AC42" s="13">
        <v>55</v>
      </c>
      <c r="AD42" s="13">
        <f t="shared" si="83"/>
        <v>60</v>
      </c>
      <c r="AE42" s="13">
        <f t="shared" si="84"/>
        <v>2035</v>
      </c>
      <c r="AG42" s="28" t="s">
        <v>134</v>
      </c>
    </row>
    <row r="43" spans="1:33" ht="6" customHeight="1" x14ac:dyDescent="0.25">
      <c r="B43" s="15"/>
      <c r="C43" s="12"/>
      <c r="D43" s="12"/>
      <c r="E43" s="12"/>
      <c r="F43" s="19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24"/>
      <c r="T43" s="24"/>
      <c r="U43" s="24"/>
      <c r="V43" s="24"/>
      <c r="W43" s="24"/>
      <c r="X43" s="24"/>
      <c r="Y43" s="12"/>
      <c r="Z43" s="12"/>
      <c r="AA43" s="12"/>
      <c r="AB43" s="12"/>
      <c r="AC43" s="12"/>
      <c r="AD43" s="12"/>
      <c r="AE43" s="12"/>
      <c r="AG43" s="27"/>
    </row>
    <row r="44" spans="1:33" x14ac:dyDescent="0.25">
      <c r="B44" s="16"/>
      <c r="C44" s="20"/>
      <c r="D44" s="17"/>
      <c r="E44" s="20"/>
      <c r="F44" s="17"/>
      <c r="G44" s="17"/>
      <c r="H44" s="17"/>
      <c r="I44" s="17"/>
      <c r="J44" s="17"/>
      <c r="K44" s="17"/>
      <c r="L44" s="17"/>
      <c r="M44" s="17"/>
      <c r="N44" s="20"/>
      <c r="O44" s="20"/>
      <c r="P44" s="20"/>
      <c r="Q44" s="20"/>
      <c r="R44" s="20"/>
      <c r="S44" s="25"/>
      <c r="T44" s="25"/>
      <c r="U44" s="25"/>
      <c r="V44" s="25"/>
      <c r="W44" s="25"/>
      <c r="X44" s="25"/>
      <c r="Y44" s="20"/>
      <c r="Z44" s="20"/>
      <c r="AA44" s="20"/>
      <c r="AB44" s="20"/>
      <c r="AC44" s="20"/>
      <c r="AD44" s="20"/>
      <c r="AE44" s="20"/>
      <c r="AG44" s="27"/>
    </row>
    <row r="45" spans="1:33" ht="6" customHeight="1" x14ac:dyDescent="0.25"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23"/>
      <c r="T45" s="23"/>
      <c r="U45" s="23"/>
      <c r="V45" s="23"/>
      <c r="W45" s="23"/>
      <c r="X45" s="23"/>
      <c r="Y45" s="11"/>
      <c r="Z45" s="11"/>
      <c r="AA45" s="11"/>
      <c r="AB45" s="11"/>
      <c r="AC45" s="11"/>
      <c r="AD45" s="11"/>
      <c r="AE45" s="11"/>
      <c r="AG45" s="27"/>
    </row>
    <row r="46" spans="1:33" x14ac:dyDescent="0.25">
      <c r="B46" s="10"/>
      <c r="E46" s="10"/>
      <c r="N46" s="10"/>
      <c r="O46" s="10"/>
      <c r="P46" s="10"/>
      <c r="Q46" s="10"/>
      <c r="R46" s="10"/>
      <c r="S46" s="6"/>
      <c r="T46" s="6"/>
      <c r="U46" s="6"/>
      <c r="V46" s="6"/>
      <c r="W46" s="6"/>
      <c r="X46" s="6"/>
      <c r="Y46" s="10"/>
      <c r="Z46" s="10"/>
      <c r="AA46" s="10"/>
      <c r="AB46" s="10"/>
      <c r="AD46" s="10"/>
      <c r="AE46" s="10"/>
      <c r="AG46" s="27"/>
    </row>
    <row r="47" spans="1:33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8"/>
      <c r="T47" s="8"/>
      <c r="U47" s="8"/>
      <c r="V47" s="8"/>
      <c r="W47" s="8"/>
      <c r="X47" s="8"/>
      <c r="Y47" s="18"/>
      <c r="Z47" s="18"/>
      <c r="AA47" s="18"/>
      <c r="AB47" s="18"/>
      <c r="AC47" s="18"/>
      <c r="AD47" s="18"/>
      <c r="AE47" s="18"/>
      <c r="AG47" s="27"/>
    </row>
    <row r="48" spans="1:33" x14ac:dyDescent="0.25">
      <c r="E48" s="10"/>
      <c r="N48" s="10"/>
      <c r="O48" s="10"/>
      <c r="P48" s="10"/>
      <c r="Q48" s="10"/>
      <c r="R48" s="10"/>
      <c r="S48" s="6"/>
      <c r="T48" s="6"/>
      <c r="U48" s="6"/>
      <c r="V48" s="6"/>
      <c r="W48" s="6"/>
      <c r="X48" s="6"/>
      <c r="Y48" s="10"/>
      <c r="Z48" s="10"/>
      <c r="AA48" s="10"/>
      <c r="AB48" s="10"/>
      <c r="AD48" s="10"/>
      <c r="AE48" s="10"/>
      <c r="AG48" s="27"/>
    </row>
    <row r="49" spans="5:33" x14ac:dyDescent="0.25">
      <c r="E49" s="10"/>
      <c r="N49" s="10"/>
      <c r="O49" s="10"/>
      <c r="P49" s="10"/>
      <c r="Q49" s="10"/>
      <c r="R49" s="10"/>
      <c r="S49" s="6"/>
      <c r="T49" s="6"/>
      <c r="U49" s="6"/>
      <c r="V49" s="6"/>
      <c r="W49" s="6"/>
      <c r="X49" s="6"/>
      <c r="Y49" s="10"/>
      <c r="Z49" s="10"/>
      <c r="AA49" s="10"/>
      <c r="AB49" s="10"/>
      <c r="AD49" s="10"/>
      <c r="AE49" s="10"/>
      <c r="AG49" s="27"/>
    </row>
    <row r="50" spans="5:33" x14ac:dyDescent="0.25">
      <c r="E50" s="10"/>
      <c r="N50" s="10"/>
      <c r="O50" s="10"/>
      <c r="P50" s="10"/>
      <c r="Q50" s="10"/>
      <c r="R50" s="10"/>
      <c r="S50" s="6"/>
      <c r="T50" s="6"/>
      <c r="U50" s="6"/>
      <c r="V50" s="6"/>
      <c r="W50" s="6"/>
      <c r="X50" s="6"/>
      <c r="Y50" s="10"/>
      <c r="Z50" s="10"/>
      <c r="AA50" s="10"/>
      <c r="AB50" s="10"/>
      <c r="AD50" s="10"/>
      <c r="AE50" s="10"/>
      <c r="AG50" s="27"/>
    </row>
    <row r="51" spans="5:33" x14ac:dyDescent="0.25">
      <c r="E51" s="10"/>
      <c r="N51" s="10"/>
      <c r="O51" s="10"/>
      <c r="P51" s="10"/>
      <c r="Q51" s="10"/>
      <c r="R51" s="10"/>
      <c r="S51" s="6"/>
      <c r="T51" s="6"/>
      <c r="U51" s="6"/>
      <c r="V51" s="6"/>
      <c r="W51" s="6"/>
      <c r="X51" s="6"/>
      <c r="Y51" s="10"/>
      <c r="Z51" s="10"/>
      <c r="AA51" s="10"/>
      <c r="AB51" s="10"/>
      <c r="AD51" s="10"/>
      <c r="AE51" s="10"/>
      <c r="AG51" s="27"/>
    </row>
    <row r="52" spans="5:33" x14ac:dyDescent="0.25">
      <c r="AG52" s="27"/>
    </row>
    <row r="53" spans="5:33" x14ac:dyDescent="0.25">
      <c r="AG53" s="27"/>
    </row>
    <row r="54" spans="5:33" x14ac:dyDescent="0.25">
      <c r="AG54" s="27"/>
    </row>
    <row r="55" spans="5:33" x14ac:dyDescent="0.25">
      <c r="AG55" s="27"/>
    </row>
    <row r="56" spans="5:33" x14ac:dyDescent="0.25">
      <c r="AG56" s="27"/>
    </row>
    <row r="57" spans="5:33" x14ac:dyDescent="0.25">
      <c r="AG57" s="27"/>
    </row>
    <row r="58" spans="5:33" x14ac:dyDescent="0.25">
      <c r="AG58" s="27"/>
    </row>
    <row r="59" spans="5:33" x14ac:dyDescent="0.25">
      <c r="AG59" s="27"/>
    </row>
    <row r="60" spans="5:33" x14ac:dyDescent="0.25">
      <c r="AG60" s="27"/>
    </row>
    <row r="61" spans="5:33" x14ac:dyDescent="0.25">
      <c r="AG61" s="27"/>
    </row>
    <row r="62" spans="5:33" x14ac:dyDescent="0.25">
      <c r="AG62" s="27"/>
    </row>
    <row r="63" spans="5:33" x14ac:dyDescent="0.25">
      <c r="AG63" s="27"/>
    </row>
    <row r="64" spans="5:33" x14ac:dyDescent="0.25">
      <c r="AG64" s="27"/>
    </row>
  </sheetData>
  <mergeCells count="1">
    <mergeCell ref="B1:C1"/>
  </mergeCells>
  <conditionalFormatting sqref="S5:Y5 AA5:AB5">
    <cfRule type="cellIs" dxfId="14" priority="15" operator="lessThan">
      <formula>0</formula>
    </cfRule>
  </conditionalFormatting>
  <conditionalFormatting sqref="S12:Y12 S21:Y21 S25:Y25 S30:Y30 S35:Y35 AA12:AB12 AA21:AB21 AA25:AB25 AA30:AB30 AA35:AB35">
    <cfRule type="cellIs" dxfId="13" priority="14" operator="lessThan">
      <formula>0</formula>
    </cfRule>
  </conditionalFormatting>
  <conditionalFormatting sqref="S6:Y6 AA6:AB6 AA8:AB9 S8:Y9">
    <cfRule type="cellIs" dxfId="12" priority="13" operator="lessThan">
      <formula>0</formula>
    </cfRule>
  </conditionalFormatting>
  <conditionalFormatting sqref="S37:Y37 AA37:AB37 AA39:AB42 S39:Y42">
    <cfRule type="cellIs" dxfId="11" priority="12" operator="lessThan">
      <formula>0</formula>
    </cfRule>
  </conditionalFormatting>
  <conditionalFormatting sqref="S32:Y32 AA32:AB32">
    <cfRule type="cellIs" dxfId="10" priority="11" operator="lessThan">
      <formula>0</formula>
    </cfRule>
  </conditionalFormatting>
  <conditionalFormatting sqref="S27:Y27 AA27:AB27">
    <cfRule type="cellIs" dxfId="9" priority="10" operator="lessThan">
      <formula>0</formula>
    </cfRule>
  </conditionalFormatting>
  <conditionalFormatting sqref="S14:Y15 AA14:AB15 AA17:AB18 S17:Y18">
    <cfRule type="cellIs" dxfId="8" priority="9" operator="lessThan">
      <formula>0</formula>
    </cfRule>
  </conditionalFormatting>
  <conditionalFormatting sqref="S7:Y7 AA7:AB7">
    <cfRule type="cellIs" dxfId="7" priority="8" operator="lessThan">
      <formula>0</formula>
    </cfRule>
  </conditionalFormatting>
  <conditionalFormatting sqref="S36:Y36 AA36:AB36">
    <cfRule type="cellIs" dxfId="6" priority="7" operator="lessThan">
      <formula>0</formula>
    </cfRule>
  </conditionalFormatting>
  <conditionalFormatting sqref="S38:Y38 AA38:AB38">
    <cfRule type="cellIs" dxfId="5" priority="6" operator="lessThan">
      <formula>0</formula>
    </cfRule>
  </conditionalFormatting>
  <conditionalFormatting sqref="S31:Y31 AA31:AB31">
    <cfRule type="cellIs" dxfId="4" priority="5" operator="lessThan">
      <formula>0</formula>
    </cfRule>
  </conditionalFormatting>
  <conditionalFormatting sqref="S26:Y26 AA26:AB26">
    <cfRule type="cellIs" dxfId="3" priority="4" operator="lessThan">
      <formula>0</formula>
    </cfRule>
  </conditionalFormatting>
  <conditionalFormatting sqref="S22:Y22 AA22:AB22">
    <cfRule type="cellIs" dxfId="2" priority="3" operator="lessThan">
      <formula>0</formula>
    </cfRule>
  </conditionalFormatting>
  <conditionalFormatting sqref="S13:Y13 AA13:AB13">
    <cfRule type="cellIs" dxfId="1" priority="2" operator="lessThan">
      <formula>0</formula>
    </cfRule>
  </conditionalFormatting>
  <conditionalFormatting sqref="S16:Y16 AA16:AB16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