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FB3D272A-89AF-4DE8-9A24-E8B530D72A4E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Specs!$B$1:$AE$30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14" i="100" l="1"/>
  <c r="AD14" i="100" l="1"/>
  <c r="AE14" i="100"/>
  <c r="Z14" i="100"/>
  <c r="O14" i="100"/>
  <c r="K14" i="100"/>
  <c r="M14" i="100"/>
  <c r="L14" i="100"/>
  <c r="P14" i="100"/>
  <c r="A16" i="100"/>
  <c r="AD16" i="100" l="1"/>
  <c r="AE16" i="100"/>
  <c r="O16" i="100"/>
  <c r="L16" i="100"/>
  <c r="M16" i="100"/>
  <c r="K16" i="100"/>
  <c r="Z16" i="100"/>
  <c r="P16" i="100"/>
  <c r="A12" i="100"/>
  <c r="AD12" i="100" l="1"/>
  <c r="AE12" i="100"/>
  <c r="Z12" i="100"/>
  <c r="O12" i="100"/>
  <c r="M12" i="100"/>
  <c r="L12" i="100"/>
  <c r="K12" i="100"/>
  <c r="P12" i="100"/>
  <c r="A21" i="100"/>
  <c r="Z21" i="100" l="1"/>
  <c r="AE21" i="100"/>
  <c r="AD21" i="100"/>
  <c r="O21" i="100"/>
  <c r="M21" i="100"/>
  <c r="L21" i="100"/>
  <c r="K21" i="100"/>
  <c r="P21" i="100"/>
  <c r="A7" i="100"/>
  <c r="AD7" i="100" l="1"/>
  <c r="AE7" i="100"/>
  <c r="Z7" i="100"/>
  <c r="O7" i="100"/>
  <c r="M7" i="100"/>
  <c r="L7" i="100"/>
  <c r="K7" i="100"/>
  <c r="P7" i="100"/>
  <c r="A17" i="100"/>
  <c r="A15" i="100"/>
  <c r="A13" i="100"/>
  <c r="A22" i="100"/>
  <c r="A8" i="100"/>
  <c r="A6" i="100"/>
  <c r="B10" i="100"/>
  <c r="B19" i="100"/>
  <c r="A20" i="100"/>
  <c r="A11" i="100"/>
  <c r="A5" i="100" l="1"/>
  <c r="M5" i="100" l="1"/>
  <c r="K5" i="100"/>
  <c r="L5" i="100"/>
  <c r="O5" i="100"/>
  <c r="P5" i="100" l="1"/>
  <c r="AD6" i="100" l="1"/>
  <c r="AE6" i="100"/>
  <c r="Z6" i="100"/>
  <c r="AD8" i="100"/>
  <c r="AE8" i="100"/>
  <c r="Z8" i="100"/>
  <c r="O6" i="100"/>
  <c r="O8" i="100"/>
  <c r="M6" i="100"/>
  <c r="K6" i="100"/>
  <c r="L6" i="100"/>
  <c r="P6" i="100"/>
  <c r="M8" i="100"/>
  <c r="L8" i="100"/>
  <c r="K8" i="100"/>
  <c r="P8" i="100"/>
  <c r="Z5" i="100"/>
  <c r="AD5" i="100"/>
  <c r="AE5" i="100"/>
  <c r="AD11" i="100" l="1"/>
  <c r="AE11" i="100"/>
  <c r="Z11" i="100"/>
  <c r="O11" i="100"/>
  <c r="P11" i="100"/>
  <c r="K11" i="100"/>
  <c r="M11" i="100"/>
  <c r="L11" i="100"/>
  <c r="AE13" i="100" l="1"/>
  <c r="Z13" i="100"/>
  <c r="AD13" i="100"/>
  <c r="O13" i="100"/>
  <c r="K13" i="100"/>
  <c r="M13" i="100"/>
  <c r="L13" i="100"/>
  <c r="P13" i="100"/>
  <c r="AD20" i="100"/>
  <c r="Z20" i="100"/>
  <c r="AE20" i="100"/>
  <c r="O20" i="100"/>
  <c r="L20" i="100"/>
  <c r="M20" i="100"/>
  <c r="K20" i="100"/>
  <c r="P20" i="100"/>
  <c r="AD22" i="100" l="1"/>
  <c r="AE22" i="100"/>
  <c r="Z22" i="100"/>
  <c r="AD15" i="100"/>
  <c r="AE15" i="100"/>
  <c r="Z15" i="100"/>
  <c r="O22" i="100"/>
  <c r="O15" i="100"/>
  <c r="P22" i="100"/>
  <c r="M22" i="100"/>
  <c r="L22" i="100"/>
  <c r="K22" i="100"/>
  <c r="K15" i="100"/>
  <c r="M15" i="100"/>
  <c r="L15" i="100"/>
  <c r="P15" i="100"/>
  <c r="AD17" i="100" l="1"/>
  <c r="AE17" i="100"/>
  <c r="Z17" i="100"/>
  <c r="O17" i="100"/>
  <c r="K17" i="100"/>
  <c r="L17" i="100"/>
  <c r="M17" i="100"/>
  <c r="P17" i="100"/>
</calcChain>
</file>

<file path=xl/sharedStrings.xml><?xml version="1.0" encoding="utf-8"?>
<sst xmlns="http://schemas.openxmlformats.org/spreadsheetml/2006/main" count="321" uniqueCount="109">
  <si>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</si>
  <si>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</si>
  <si>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</si>
  <si>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</si>
  <si>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</si>
  <si>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</si>
  <si>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</si>
  <si>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</si>
  <si>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</si>
  <si>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</si>
  <si>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</si>
  <si>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</si>
  <si>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</si>
  <si>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</si>
  <si>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</si>
  <si>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</si>
  <si>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</si>
  <si>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</si>
  <si>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</si>
  <si>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</si>
  <si>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</si>
  <si>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</si>
  <si>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</si>
  <si>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</si>
  <si>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</si>
  <si>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</si>
  <si>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</si>
  <si>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</si>
  <si>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</si>
  <si>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</si>
  <si>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</si>
  <si>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</si>
  <si>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</si>
  <si>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</si>
  <si>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</si>
  <si>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</si>
  <si>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</si>
  <si>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</si>
  <si>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</si>
  <si>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</si>
  <si>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</si>
  <si>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</si>
  <si>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</si>
  <si>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</si>
  <si>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</si>
  <si>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</si>
  <si>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</si>
  <si>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</si>
  <si>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</si>
  <si>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</si>
  <si>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</si>
  <si>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</si>
  <si>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</si>
  <si>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</si>
  <si>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</si>
  <si>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</si>
  <si>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</si>
  <si>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</si>
  <si>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</si>
  <si>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</si>
  <si>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</si>
  <si>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</si>
  <si>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</si>
  <si>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</si>
  <si>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</si>
  <si>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</si>
  <si>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</si>
  <si>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</si>
  <si>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</si>
  <si>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</si>
  <si>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</si>
  <si>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JESTER RANGE</t>
  </si>
  <si>
    <t>Jester Shiraz</t>
  </si>
  <si>
    <t>2016</t>
  </si>
  <si>
    <t>Red</t>
  </si>
  <si>
    <t>MCLAREN VALE</t>
  </si>
  <si>
    <t>SYRAH</t>
  </si>
  <si>
    <t>CORK</t>
  </si>
  <si>
    <t>Jester Cabernet Sauvignon</t>
  </si>
  <si>
    <t>2015</t>
  </si>
  <si>
    <t>CABERNET SAUVIGNON</t>
  </si>
  <si>
    <t>Jester Rose</t>
  </si>
  <si>
    <t>2017</t>
  </si>
  <si>
    <t>Rose</t>
  </si>
  <si>
    <t>SANGIOVESE</t>
  </si>
  <si>
    <t>G.A.M. Shiraz</t>
  </si>
  <si>
    <t>2014</t>
  </si>
  <si>
    <t>Savitar Shiraz</t>
  </si>
  <si>
    <t>2010</t>
  </si>
  <si>
    <t>Serpico Cabernet Sauvignon</t>
  </si>
  <si>
    <t>BAROSSA VALLEY</t>
  </si>
  <si>
    <t>2013</t>
  </si>
  <si>
    <t>Marsican</t>
  </si>
  <si>
    <t>Angela</t>
  </si>
  <si>
    <t>836974000117</t>
  </si>
  <si>
    <t>10836974000114</t>
  </si>
  <si>
    <t>836974000100</t>
  </si>
  <si>
    <t>10836974000107</t>
  </si>
  <si>
    <t>836974000124</t>
  </si>
  <si>
    <t>836974000131</t>
  </si>
  <si>
    <t>836974000162</t>
  </si>
  <si>
    <t>836974000094</t>
  </si>
  <si>
    <t>836974000544</t>
  </si>
  <si>
    <t>836974000483</t>
  </si>
  <si>
    <t>836974000278</t>
  </si>
  <si>
    <t>12x750ml C</t>
  </si>
  <si>
    <t>6x750ml C</t>
  </si>
  <si>
    <t>7th Son</t>
  </si>
  <si>
    <t>GRENACHE SHIRAZ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</si>
</sst>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44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60</v>
      </c>
      <c r="C5" s="33" t="s">
        <v>72</v>
      </c>
      <c r="D5" s="34">
        <v>12</v>
      </c>
      <c r="E5" s="34">
        <v>750</v>
      </c>
      <c r="F5" s="34" t="s">
        <v>73</v>
      </c>
      <c r="G5" s="34" t="s">
        <v>74</v>
      </c>
      <c r="H5" s="35" t="s">
        <v>75</v>
      </c>
      <c r="I5" s="35" t="s">
        <v>76</v>
      </c>
      <c r="J5" s="13" t="s">
        <v>77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14.5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94</v>
      </c>
      <c r="R5" s="36" t="s">
        <v>95</v>
      </c>
      <c r="S5" s="22">
        <v>2.97</v>
      </c>
      <c r="T5" s="22">
        <v>12.9</v>
      </c>
      <c r="U5" s="22">
        <v>3</v>
      </c>
      <c r="V5" s="22">
        <v>12.2</v>
      </c>
      <c r="W5" s="22">
        <v>9.1999999999999993</v>
      </c>
      <c r="X5" s="22">
        <v>12.8</v>
      </c>
      <c r="Y5" s="13">
        <v>36</v>
      </c>
      <c r="Z5" s="22">
        <f>IF(V5&gt;0,(V5*W5*X5)/1728,"")</f>
        <v>0.83140740740740726</v>
      </c>
      <c r="AA5" s="13">
        <v>14</v>
      </c>
      <c r="AB5" s="13">
        <v>4</v>
      </c>
      <c r="AC5" s="13">
        <v>56</v>
      </c>
      <c r="AD5" s="13">
        <f>IF(AB5&gt;0,AB5*X5,"")</f>
        <v>51.2</v>
      </c>
      <c r="AE5" s="13">
        <f>IF(Y5&gt;0,Y5*(AA5*AB5),"")</f>
        <v>2016</v>
      </c>
      <c r="AG5" s="28" t="s">
        <v>105</v>
      </c>
    </row>
    <row r="6" spans="1:33" x14ac:dyDescent="0.25">
      <c r="A6" s="10" t="e">
        <f>IF(#REF!=0,"Hide","Show")</f>
        <v>#REF!</v>
      </c>
      <c r="B6" s="32" t="s">
        <v>60</v>
      </c>
      <c r="C6" s="33" t="s">
        <v>78</v>
      </c>
      <c r="D6" s="34">
        <v>12</v>
      </c>
      <c r="E6" s="34">
        <v>750</v>
      </c>
      <c r="F6" s="34" t="s">
        <v>79</v>
      </c>
      <c r="G6" s="34" t="s">
        <v>74</v>
      </c>
      <c r="H6" s="35" t="s">
        <v>75</v>
      </c>
      <c r="I6" s="35" t="s">
        <v>80</v>
      </c>
      <c r="J6" s="13" t="s">
        <v>77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14.5</v>
      </c>
      <c r="O6" s="13" t="str">
        <f t="shared" ref="O6:O8" si="0">IF(LEN(Q6)=12,"UPC",IF(LEN(Q6)&gt;12,"EAN",""))</f>
        <v>UPC</v>
      </c>
      <c r="P6" s="13" t="str">
        <f t="shared" ref="P6:P8" si="1">IF(ISNUMBER(SEARCH("Gift",AG6)),"Gift Box","")</f>
        <v/>
      </c>
      <c r="Q6" s="36" t="s">
        <v>96</v>
      </c>
      <c r="R6" s="36" t="s">
        <v>97</v>
      </c>
      <c r="S6" s="22">
        <v>2.9</v>
      </c>
      <c r="T6" s="22">
        <v>12.9</v>
      </c>
      <c r="U6" s="22">
        <v>3</v>
      </c>
      <c r="V6" s="22">
        <v>12.2</v>
      </c>
      <c r="W6" s="22">
        <v>9.1999999999999993</v>
      </c>
      <c r="X6" s="22">
        <v>12.8</v>
      </c>
      <c r="Y6" s="13">
        <v>36</v>
      </c>
      <c r="Z6" s="22">
        <f t="shared" ref="Z6:Z8" si="2">IF(V6&gt;0,(V6*W6*X6)/1728,"")</f>
        <v>0.83140740740740726</v>
      </c>
      <c r="AA6" s="13">
        <v>14</v>
      </c>
      <c r="AB6" s="13">
        <v>4</v>
      </c>
      <c r="AC6" s="13">
        <v>56</v>
      </c>
      <c r="AD6" s="13">
        <f t="shared" ref="AD6:AD8" si="3">IF(AB6&gt;0,AB6*X6,"")</f>
        <v>51.2</v>
      </c>
      <c r="AE6" s="13">
        <f t="shared" ref="AE6:AE8" si="4">IF(Y6&gt;0,Y6*(AA6*AB6),"")</f>
        <v>2016</v>
      </c>
      <c r="AG6" s="28" t="s">
        <v>105</v>
      </c>
    </row>
    <row r="7" spans="1:33" x14ac:dyDescent="0.25">
      <c r="A7" s="10" t="e">
        <f>IF(#REF!=0,"Hide","Show")</f>
        <v>#REF!</v>
      </c>
      <c r="B7" s="32" t="s">
        <v>60</v>
      </c>
      <c r="C7" s="33" t="s">
        <v>78</v>
      </c>
      <c r="D7" s="34">
        <v>12</v>
      </c>
      <c r="E7" s="34">
        <v>750</v>
      </c>
      <c r="F7" s="34" t="s">
        <v>73</v>
      </c>
      <c r="G7" s="34" t="s">
        <v>74</v>
      </c>
      <c r="H7" s="35" t="s">
        <v>75</v>
      </c>
      <c r="I7" s="35" t="s">
        <v>80</v>
      </c>
      <c r="J7" s="13" t="s">
        <v>77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14.5</v>
      </c>
      <c r="O7" s="13" t="str">
        <f t="shared" ref="O7" si="5">IF(LEN(Q7)=12,"UPC",IF(LEN(Q7)&gt;12,"EAN",""))</f>
        <v>UPC</v>
      </c>
      <c r="P7" s="13" t="str">
        <f t="shared" ref="P7" si="6">IF(ISNUMBER(SEARCH("Gift",AG7)),"Gift Box","")</f>
        <v/>
      </c>
      <c r="Q7" s="36" t="s">
        <v>96</v>
      </c>
      <c r="R7" s="36" t="s">
        <v>97</v>
      </c>
      <c r="S7" s="22">
        <v>2.9</v>
      </c>
      <c r="T7" s="22">
        <v>12.9</v>
      </c>
      <c r="U7" s="22">
        <v>3</v>
      </c>
      <c r="V7" s="22">
        <v>12.2</v>
      </c>
      <c r="W7" s="22">
        <v>9.1999999999999993</v>
      </c>
      <c r="X7" s="22">
        <v>12.8</v>
      </c>
      <c r="Y7" s="13">
        <v>36</v>
      </c>
      <c r="Z7" s="22">
        <f t="shared" ref="Z7" si="7">IF(V7&gt;0,(V7*W7*X7)/1728,"")</f>
        <v>0.83140740740740726</v>
      </c>
      <c r="AA7" s="13">
        <v>14</v>
      </c>
      <c r="AB7" s="13">
        <v>4</v>
      </c>
      <c r="AC7" s="13">
        <v>56</v>
      </c>
      <c r="AD7" s="13">
        <f t="shared" ref="AD7" si="8">IF(AB7&gt;0,AB7*X7,"")</f>
        <v>51.2</v>
      </c>
      <c r="AE7" s="13">
        <f t="shared" ref="AE7" si="9">IF(Y7&gt;0,Y7*(AA7*AB7),"")</f>
        <v>2016</v>
      </c>
      <c r="AG7" s="28" t="s">
        <v>105</v>
      </c>
    </row>
    <row r="8" spans="1:33" x14ac:dyDescent="0.25">
      <c r="A8" s="10" t="e">
        <f>IF(#REF!=0,"Hide","Show")</f>
        <v>#REF!</v>
      </c>
      <c r="B8" s="32" t="s">
        <v>60</v>
      </c>
      <c r="C8" s="33" t="s">
        <v>81</v>
      </c>
      <c r="D8" s="34">
        <v>12</v>
      </c>
      <c r="E8" s="34">
        <v>750</v>
      </c>
      <c r="F8" s="34" t="s">
        <v>82</v>
      </c>
      <c r="G8" s="34" t="s">
        <v>83</v>
      </c>
      <c r="H8" s="35" t="s">
        <v>75</v>
      </c>
      <c r="I8" s="35" t="s">
        <v>84</v>
      </c>
      <c r="J8" s="13" t="s">
        <v>77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12.5</v>
      </c>
      <c r="O8" s="13" t="str">
        <f t="shared" si="0"/>
        <v>UPC</v>
      </c>
      <c r="P8" s="13" t="str">
        <f t="shared" si="1"/>
        <v/>
      </c>
      <c r="Q8" s="36" t="s">
        <v>98</v>
      </c>
      <c r="R8" s="36" t="s">
        <v>22</v>
      </c>
      <c r="S8" s="22">
        <v>2.97</v>
      </c>
      <c r="T8" s="22">
        <v>12.9</v>
      </c>
      <c r="U8" s="22">
        <v>3</v>
      </c>
      <c r="V8" s="22">
        <v>12.2</v>
      </c>
      <c r="W8" s="22">
        <v>9.1999999999999993</v>
      </c>
      <c r="X8" s="22">
        <v>12.8</v>
      </c>
      <c r="Y8" s="13">
        <v>36</v>
      </c>
      <c r="Z8" s="22">
        <f t="shared" si="2"/>
        <v>0.83140740740740726</v>
      </c>
      <c r="AA8" s="13">
        <v>14</v>
      </c>
      <c r="AB8" s="13">
        <v>4</v>
      </c>
      <c r="AC8" s="13">
        <v>56</v>
      </c>
      <c r="AD8" s="13">
        <f t="shared" si="3"/>
        <v>51.2</v>
      </c>
      <c r="AE8" s="13">
        <f t="shared" si="4"/>
        <v>2016</v>
      </c>
      <c r="AG8" s="28" t="s">
        <v>105</v>
      </c>
    </row>
    <row r="9" spans="1:33" ht="6" customHeight="1" x14ac:dyDescent="0.25">
      <c r="B9" s="15"/>
      <c r="C9" s="12"/>
      <c r="D9" s="12"/>
      <c r="E9" s="12"/>
      <c r="F9" s="1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4"/>
      <c r="T9" s="24"/>
      <c r="U9" s="24"/>
      <c r="V9" s="24"/>
      <c r="W9" s="24"/>
      <c r="X9" s="24"/>
      <c r="Y9" s="12"/>
      <c r="Z9" s="12"/>
      <c r="AA9" s="12"/>
      <c r="AB9" s="12"/>
      <c r="AC9" s="12"/>
      <c r="AD9" s="12"/>
      <c r="AE9" s="12"/>
      <c r="AG9" s="27"/>
    </row>
    <row r="10" spans="1:33" x14ac:dyDescent="0.25">
      <c r="B10" s="21" t="str">
        <f>"MITOLO RANGE"</f>
        <v>MITOLO RANGE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3"/>
      <c r="T10" s="23"/>
      <c r="U10" s="23"/>
      <c r="V10" s="23"/>
      <c r="W10" s="23"/>
      <c r="X10" s="23"/>
      <c r="Y10" s="11"/>
      <c r="Z10" s="11"/>
      <c r="AA10" s="11"/>
      <c r="AB10" s="11"/>
      <c r="AC10" s="11"/>
      <c r="AD10" s="11"/>
      <c r="AE10" s="11"/>
      <c r="AG10" s="28"/>
    </row>
    <row r="11" spans="1:33" x14ac:dyDescent="0.25">
      <c r="A11" s="10" t="e">
        <f>IF(#REF!=0,"Hide","Show")</f>
        <v>#REF!</v>
      </c>
      <c r="B11" s="32" t="s">
        <v>60</v>
      </c>
      <c r="C11" s="33" t="s">
        <v>85</v>
      </c>
      <c r="D11" s="34">
        <v>6</v>
      </c>
      <c r="E11" s="34">
        <v>750</v>
      </c>
      <c r="F11" s="34" t="s">
        <v>86</v>
      </c>
      <c r="G11" s="34" t="s">
        <v>74</v>
      </c>
      <c r="H11" s="35" t="s">
        <v>75</v>
      </c>
      <c r="I11" s="35" t="s">
        <v>76</v>
      </c>
      <c r="J11" s="13" t="s">
        <v>77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14.5</v>
      </c>
      <c r="O11" s="13" t="str">
        <f t="shared" ref="O11" si="10">IF(LEN(Q11)=12,"UPC",IF(LEN(Q11)&gt;12,"EAN",""))</f>
        <v>UPC</v>
      </c>
      <c r="P11" s="13" t="str">
        <f t="shared" ref="P11" si="11">IF(ISNUMBER(SEARCH("Gift",AG11)),"Gift Box","")</f>
        <v/>
      </c>
      <c r="Q11" s="36" t="s">
        <v>99</v>
      </c>
      <c r="R11" s="36" t="s">
        <v>22</v>
      </c>
      <c r="S11" s="22">
        <v>2.95</v>
      </c>
      <c r="T11" s="22">
        <v>12.3</v>
      </c>
      <c r="U11" s="22">
        <v>3.3333299999999997</v>
      </c>
      <c r="V11" s="22">
        <v>13</v>
      </c>
      <c r="W11" s="22">
        <v>10</v>
      </c>
      <c r="X11" s="22">
        <v>6.5</v>
      </c>
      <c r="Y11" s="13">
        <v>20</v>
      </c>
      <c r="Z11" s="22">
        <f t="shared" ref="Z11" si="12">IF(V11&gt;0,(V11*W11*X11)/1728,"")</f>
        <v>0.48900462962962965</v>
      </c>
      <c r="AA11" s="13">
        <v>16</v>
      </c>
      <c r="AB11" s="13">
        <v>8</v>
      </c>
      <c r="AC11" s="13">
        <v>128</v>
      </c>
      <c r="AD11" s="13">
        <f t="shared" ref="AD11" si="13">IF(AB11&gt;0,AB11*X11,"")</f>
        <v>52</v>
      </c>
      <c r="AE11" s="13">
        <f t="shared" ref="AE11" si="14">IF(Y11&gt;0,Y11*(AA11*AB11),"")</f>
        <v>2560</v>
      </c>
      <c r="AG11" s="28" t="s">
        <v>106</v>
      </c>
    </row>
    <row r="12" spans="1:33" x14ac:dyDescent="0.25">
      <c r="A12" s="10" t="e">
        <f>IF(#REF!=0,"Hide","Show")</f>
        <v>#REF!</v>
      </c>
      <c r="B12" s="32" t="s">
        <v>60</v>
      </c>
      <c r="C12" s="33" t="s">
        <v>85</v>
      </c>
      <c r="D12" s="34">
        <v>6</v>
      </c>
      <c r="E12" s="34">
        <v>750</v>
      </c>
      <c r="F12" s="34" t="s">
        <v>79</v>
      </c>
      <c r="G12" s="34" t="s">
        <v>74</v>
      </c>
      <c r="H12" s="35" t="s">
        <v>75</v>
      </c>
      <c r="I12" s="35" t="s">
        <v>76</v>
      </c>
      <c r="J12" s="13" t="s">
        <v>77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0</v>
      </c>
      <c r="O12" s="13" t="str">
        <f t="shared" ref="O12" si="15">IF(LEN(Q12)=12,"UPC",IF(LEN(Q12)&gt;12,"EAN",""))</f>
        <v>UPC</v>
      </c>
      <c r="P12" s="13" t="str">
        <f t="shared" ref="P12" si="16">IF(ISNUMBER(SEARCH("Gift",AG12)),"Gift Box","")</f>
        <v/>
      </c>
      <c r="Q12" s="36" t="s">
        <v>99</v>
      </c>
      <c r="R12" s="36" t="s">
        <v>22</v>
      </c>
      <c r="S12" s="22">
        <v>2.95</v>
      </c>
      <c r="T12" s="22">
        <v>12.3</v>
      </c>
      <c r="U12" s="22">
        <v>3.3333299999999997</v>
      </c>
      <c r="V12" s="22">
        <v>13</v>
      </c>
      <c r="W12" s="22">
        <v>10</v>
      </c>
      <c r="X12" s="22">
        <v>6.5</v>
      </c>
      <c r="Y12" s="13">
        <v>20</v>
      </c>
      <c r="Z12" s="22">
        <f t="shared" ref="Z12" si="17">IF(V12&gt;0,(V12*W12*X12)/1728,"")</f>
        <v>0.48900462962962965</v>
      </c>
      <c r="AA12" s="13">
        <v>16</v>
      </c>
      <c r="AB12" s="13">
        <v>8</v>
      </c>
      <c r="AC12" s="13">
        <v>128</v>
      </c>
      <c r="AD12" s="13">
        <f t="shared" ref="AD12" si="18">IF(AB12&gt;0,AB12*X12,"")</f>
        <v>52</v>
      </c>
      <c r="AE12" s="13">
        <f t="shared" ref="AE12" si="19">IF(Y12&gt;0,Y12*(AA12*AB12),"")</f>
        <v>2560</v>
      </c>
      <c r="AG12" s="28" t="s">
        <v>106</v>
      </c>
    </row>
    <row r="13" spans="1:33" x14ac:dyDescent="0.25">
      <c r="A13" s="10" t="e">
        <f>IF(#REF!=0,"Hide","Show")</f>
        <v>#REF!</v>
      </c>
      <c r="B13" s="32" t="s">
        <v>60</v>
      </c>
      <c r="C13" s="33" t="s">
        <v>87</v>
      </c>
      <c r="D13" s="34">
        <v>6</v>
      </c>
      <c r="E13" s="34">
        <v>750</v>
      </c>
      <c r="F13" s="34" t="s">
        <v>88</v>
      </c>
      <c r="G13" s="34" t="s">
        <v>74</v>
      </c>
      <c r="H13" s="35" t="s">
        <v>75</v>
      </c>
      <c r="I13" s="35" t="s">
        <v>76</v>
      </c>
      <c r="J13" s="13" t="s">
        <v>77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15.2</v>
      </c>
      <c r="O13" s="13" t="str">
        <f t="shared" ref="O13:O17" si="20">IF(LEN(Q13)=12,"UPC",IF(LEN(Q13)&gt;12,"EAN",""))</f>
        <v>UPC</v>
      </c>
      <c r="P13" s="13" t="str">
        <f t="shared" ref="P13:P17" si="21">IF(ISNUMBER(SEARCH("Gift",AG13)),"Gift Box","")</f>
        <v/>
      </c>
      <c r="Q13" s="36" t="s">
        <v>100</v>
      </c>
      <c r="R13" s="36" t="s">
        <v>22</v>
      </c>
      <c r="S13" s="22">
        <v>2.95</v>
      </c>
      <c r="T13" s="22">
        <v>12.3</v>
      </c>
      <c r="U13" s="22">
        <v>3.8333299999999997</v>
      </c>
      <c r="V13" s="22">
        <v>12</v>
      </c>
      <c r="W13" s="22">
        <v>10</v>
      </c>
      <c r="X13" s="22">
        <v>7.5</v>
      </c>
      <c r="Y13" s="13">
        <v>23</v>
      </c>
      <c r="Z13" s="22">
        <f t="shared" ref="Z13:Z17" si="22">IF(V13&gt;0,(V13*W13*X13)/1728,"")</f>
        <v>0.52083333333333337</v>
      </c>
      <c r="AA13" s="13">
        <v>16</v>
      </c>
      <c r="AB13" s="13">
        <v>8</v>
      </c>
      <c r="AC13" s="13">
        <v>128</v>
      </c>
      <c r="AD13" s="13">
        <f t="shared" ref="AD13:AD17" si="23">IF(AB13&gt;0,AB13*X13,"")</f>
        <v>60</v>
      </c>
      <c r="AE13" s="13">
        <f t="shared" ref="AE13:AE17" si="24">IF(Y13&gt;0,Y13*(AA13*AB13),"")</f>
        <v>2944</v>
      </c>
      <c r="AG13" s="28" t="s">
        <v>106</v>
      </c>
    </row>
    <row r="14" spans="1:33" x14ac:dyDescent="0.25">
      <c r="A14" s="10" t="e">
        <f>IF(#REF!=0,"Hide","Show")</f>
        <v>#REF!</v>
      </c>
      <c r="B14" s="32" t="s">
        <v>60</v>
      </c>
      <c r="C14" s="33" t="s">
        <v>87</v>
      </c>
      <c r="D14" s="34">
        <v>6</v>
      </c>
      <c r="E14" s="34">
        <v>750</v>
      </c>
      <c r="F14" s="34" t="s">
        <v>86</v>
      </c>
      <c r="G14" s="34" t="s">
        <v>74</v>
      </c>
      <c r="H14" s="35" t="s">
        <v>75</v>
      </c>
      <c r="I14" s="35" t="s">
        <v>76</v>
      </c>
      <c r="J14" s="13" t="s">
        <v>77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14.5</v>
      </c>
      <c r="O14" s="13" t="str">
        <f t="shared" ref="O14" si="25">IF(LEN(Q14)=12,"UPC",IF(LEN(Q14)&gt;12,"EAN",""))</f>
        <v>UPC</v>
      </c>
      <c r="P14" s="13" t="str">
        <f t="shared" ref="P14" si="26">IF(ISNUMBER(SEARCH("Gift",AG14)),"Gift Box","")</f>
        <v/>
      </c>
      <c r="Q14" s="36" t="s">
        <v>100</v>
      </c>
      <c r="R14" s="36" t="s">
        <v>22</v>
      </c>
      <c r="S14" s="22">
        <v>2.95</v>
      </c>
      <c r="T14" s="22">
        <v>12.3</v>
      </c>
      <c r="U14" s="22">
        <v>3.8333299999999997</v>
      </c>
      <c r="V14" s="22">
        <v>12</v>
      </c>
      <c r="W14" s="22">
        <v>10</v>
      </c>
      <c r="X14" s="22">
        <v>7.5</v>
      </c>
      <c r="Y14" s="13">
        <v>23</v>
      </c>
      <c r="Z14" s="22">
        <f t="shared" ref="Z14" si="27">IF(V14&gt;0,(V14*W14*X14)/1728,"")</f>
        <v>0.52083333333333337</v>
      </c>
      <c r="AA14" s="13">
        <v>16</v>
      </c>
      <c r="AB14" s="13">
        <v>8</v>
      </c>
      <c r="AC14" s="13">
        <v>128</v>
      </c>
      <c r="AD14" s="13">
        <f t="shared" ref="AD14" si="28">IF(AB14&gt;0,AB14*X14,"")</f>
        <v>60</v>
      </c>
      <c r="AE14" s="13">
        <f t="shared" ref="AE14" si="29">IF(Y14&gt;0,Y14*(AA14*AB14),"")</f>
        <v>2944</v>
      </c>
      <c r="AG14" s="28" t="s">
        <v>106</v>
      </c>
    </row>
    <row r="15" spans="1:33" x14ac:dyDescent="0.25">
      <c r="A15" s="10" t="e">
        <f>IF(#REF!=0,"Hide","Show")</f>
        <v>#REF!</v>
      </c>
      <c r="B15" s="32" t="s">
        <v>60</v>
      </c>
      <c r="C15" s="33" t="s">
        <v>89</v>
      </c>
      <c r="D15" s="34">
        <v>6</v>
      </c>
      <c r="E15" s="34">
        <v>750</v>
      </c>
      <c r="F15" s="34" t="s">
        <v>88</v>
      </c>
      <c r="G15" s="34" t="s">
        <v>74</v>
      </c>
      <c r="H15" s="35" t="s">
        <v>90</v>
      </c>
      <c r="I15" s="35" t="s">
        <v>80</v>
      </c>
      <c r="J15" s="13" t="s">
        <v>77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15.5</v>
      </c>
      <c r="O15" s="13" t="str">
        <f t="shared" si="20"/>
        <v>UPC</v>
      </c>
      <c r="P15" s="13" t="str">
        <f t="shared" si="21"/>
        <v/>
      </c>
      <c r="Q15" s="36" t="s">
        <v>101</v>
      </c>
      <c r="R15" s="36" t="s">
        <v>22</v>
      </c>
      <c r="S15" s="22">
        <v>2.95</v>
      </c>
      <c r="T15" s="22">
        <v>12.3</v>
      </c>
      <c r="U15" s="22">
        <v>3.8333299999999997</v>
      </c>
      <c r="V15" s="22">
        <v>12</v>
      </c>
      <c r="W15" s="22">
        <v>10</v>
      </c>
      <c r="X15" s="22">
        <v>7.5</v>
      </c>
      <c r="Y15" s="13">
        <v>23</v>
      </c>
      <c r="Z15" s="22">
        <f t="shared" si="22"/>
        <v>0.52083333333333337</v>
      </c>
      <c r="AA15" s="13">
        <v>16</v>
      </c>
      <c r="AB15" s="13">
        <v>8</v>
      </c>
      <c r="AC15" s="13">
        <v>128</v>
      </c>
      <c r="AD15" s="13">
        <f t="shared" si="23"/>
        <v>60</v>
      </c>
      <c r="AE15" s="13">
        <f t="shared" si="24"/>
        <v>2944</v>
      </c>
      <c r="AG15" s="28" t="s">
        <v>106</v>
      </c>
    </row>
    <row r="16" spans="1:33" x14ac:dyDescent="0.25">
      <c r="A16" s="10" t="e">
        <f>IF(#REF!=0,"Hide","Show")</f>
        <v>#REF!</v>
      </c>
      <c r="B16" s="32" t="s">
        <v>60</v>
      </c>
      <c r="C16" s="33" t="s">
        <v>89</v>
      </c>
      <c r="D16" s="34">
        <v>6</v>
      </c>
      <c r="E16" s="34">
        <v>750</v>
      </c>
      <c r="F16" s="34" t="s">
        <v>91</v>
      </c>
      <c r="G16" s="34" t="s">
        <v>74</v>
      </c>
      <c r="H16" s="35" t="s">
        <v>90</v>
      </c>
      <c r="I16" s="35" t="s">
        <v>80</v>
      </c>
      <c r="J16" s="13" t="s">
        <v>77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15.5</v>
      </c>
      <c r="O16" s="13" t="str">
        <f t="shared" ref="O16" si="30">IF(LEN(Q16)=12,"UPC",IF(LEN(Q16)&gt;12,"EAN",""))</f>
        <v>UPC</v>
      </c>
      <c r="P16" s="13" t="str">
        <f t="shared" ref="P16" si="31">IF(ISNUMBER(SEARCH("Gift",AG16)),"Gift Box","")</f>
        <v/>
      </c>
      <c r="Q16" s="36" t="s">
        <v>101</v>
      </c>
      <c r="R16" s="36" t="s">
        <v>22</v>
      </c>
      <c r="S16" s="22">
        <v>2.95</v>
      </c>
      <c r="T16" s="22">
        <v>12.3</v>
      </c>
      <c r="U16" s="22">
        <v>3.8333299999999997</v>
      </c>
      <c r="V16" s="22">
        <v>12</v>
      </c>
      <c r="W16" s="22">
        <v>10</v>
      </c>
      <c r="X16" s="22">
        <v>7.5</v>
      </c>
      <c r="Y16" s="13">
        <v>23</v>
      </c>
      <c r="Z16" s="22">
        <f t="shared" ref="Z16" si="32">IF(V16&gt;0,(V16*W16*X16)/1728,"")</f>
        <v>0.52083333333333337</v>
      </c>
      <c r="AA16" s="13">
        <v>16</v>
      </c>
      <c r="AB16" s="13">
        <v>8</v>
      </c>
      <c r="AC16" s="13">
        <v>128</v>
      </c>
      <c r="AD16" s="13">
        <f t="shared" ref="AD16" si="33">IF(AB16&gt;0,AB16*X16,"")</f>
        <v>60</v>
      </c>
      <c r="AE16" s="13">
        <f t="shared" ref="AE16" si="34">IF(Y16&gt;0,Y16*(AA16*AB16),"")</f>
        <v>2944</v>
      </c>
      <c r="AG16" s="28" t="s">
        <v>106</v>
      </c>
    </row>
    <row r="17" spans="1:33" x14ac:dyDescent="0.25">
      <c r="A17" s="10" t="e">
        <f>IF(#REF!=0,"Hide","Show")</f>
        <v>#REF!</v>
      </c>
      <c r="B17" s="32" t="s">
        <v>60</v>
      </c>
      <c r="C17" s="33" t="s">
        <v>92</v>
      </c>
      <c r="D17" s="34">
        <v>6</v>
      </c>
      <c r="E17" s="34">
        <v>750</v>
      </c>
      <c r="F17" s="34" t="s">
        <v>86</v>
      </c>
      <c r="G17" s="34" t="s">
        <v>74</v>
      </c>
      <c r="H17" s="35" t="s">
        <v>75</v>
      </c>
      <c r="I17" s="35" t="s">
        <v>76</v>
      </c>
      <c r="J17" s="13" t="s">
        <v>77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14</v>
      </c>
      <c r="O17" s="13" t="str">
        <f t="shared" si="20"/>
        <v>UPC</v>
      </c>
      <c r="P17" s="13" t="str">
        <f t="shared" si="21"/>
        <v/>
      </c>
      <c r="Q17" s="36" t="s">
        <v>102</v>
      </c>
      <c r="R17" s="36" t="s">
        <v>22</v>
      </c>
      <c r="S17" s="22">
        <v>2.97</v>
      </c>
      <c r="T17" s="22">
        <v>12.9</v>
      </c>
      <c r="U17" s="22">
        <v>3</v>
      </c>
      <c r="V17" s="22">
        <v>12.2</v>
      </c>
      <c r="W17" s="22">
        <v>9.1999999999999993</v>
      </c>
      <c r="X17" s="22">
        <v>12.8</v>
      </c>
      <c r="Y17" s="13">
        <v>18</v>
      </c>
      <c r="Z17" s="22">
        <f t="shared" si="22"/>
        <v>0.83140740740740726</v>
      </c>
      <c r="AA17" s="13">
        <v>14</v>
      </c>
      <c r="AB17" s="13">
        <v>4</v>
      </c>
      <c r="AC17" s="13">
        <v>56</v>
      </c>
      <c r="AD17" s="13">
        <f t="shared" si="23"/>
        <v>51.2</v>
      </c>
      <c r="AE17" s="13">
        <f t="shared" si="24"/>
        <v>1008</v>
      </c>
      <c r="AG17" s="28" t="s">
        <v>106</v>
      </c>
    </row>
    <row r="18" spans="1:33" ht="6" customHeight="1" x14ac:dyDescent="0.25">
      <c r="B18" s="15"/>
      <c r="C18" s="12"/>
      <c r="D18" s="12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4"/>
      <c r="T18" s="24"/>
      <c r="U18" s="24"/>
      <c r="V18" s="24"/>
      <c r="W18" s="24"/>
      <c r="X18" s="24"/>
      <c r="Y18" s="12"/>
      <c r="Z18" s="12"/>
      <c r="AA18" s="12"/>
      <c r="AB18" s="12"/>
      <c r="AC18" s="12"/>
      <c r="AD18" s="12"/>
      <c r="AE18" s="12"/>
      <c r="AG18" s="27"/>
    </row>
    <row r="19" spans="1:33" x14ac:dyDescent="0.25">
      <c r="B19" s="21" t="str">
        <f>"OTHER"</f>
        <v>OTHER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3"/>
      <c r="T19" s="23"/>
      <c r="U19" s="23"/>
      <c r="V19" s="23"/>
      <c r="W19" s="23"/>
      <c r="X19" s="23"/>
      <c r="Y19" s="11"/>
      <c r="Z19" s="11"/>
      <c r="AA19" s="11"/>
      <c r="AB19" s="11"/>
      <c r="AC19" s="11"/>
      <c r="AD19" s="11"/>
      <c r="AE19" s="11"/>
      <c r="AG19" s="28"/>
    </row>
    <row r="20" spans="1:33" x14ac:dyDescent="0.25">
      <c r="A20" s="10" t="e">
        <f>IF(#REF!=0,"Hide","Show")</f>
        <v>#REF!</v>
      </c>
      <c r="B20" s="32" t="s">
        <v>60</v>
      </c>
      <c r="C20" s="33" t="s">
        <v>93</v>
      </c>
      <c r="D20" s="34">
        <v>12</v>
      </c>
      <c r="E20" s="34">
        <v>750</v>
      </c>
      <c r="F20" s="34" t="s">
        <v>91</v>
      </c>
      <c r="G20" s="34" t="s">
        <v>74</v>
      </c>
      <c r="H20" s="35" t="s">
        <v>75</v>
      </c>
      <c r="I20" s="35" t="s">
        <v>76</v>
      </c>
      <c r="J20" s="13" t="s">
        <v>77</v>
      </c>
      <c r="K20" s="13" t="str">
        <f>VLOOKUP(B20,Sheet1!$A:$D,2,FALSE)</f>
        <v>No</v>
      </c>
      <c r="L20" s="13" t="str">
        <f>VLOOKUP(B20,Sheet1!$A:$D,3,FALSE)</f>
        <v>Yes</v>
      </c>
      <c r="M20" s="13" t="str">
        <f>VLOOKUP(B20,Sheet1!$A:$D,4,FALSE)</f>
        <v>No</v>
      </c>
      <c r="N20" s="9">
        <v>14.5</v>
      </c>
      <c r="O20" s="13" t="str">
        <f t="shared" ref="O20" si="35">IF(LEN(Q20)=12,"UPC",IF(LEN(Q20)&gt;12,"EAN",""))</f>
        <v>UPC</v>
      </c>
      <c r="P20" s="13" t="str">
        <f t="shared" ref="P20" si="36">IF(ISNUMBER(SEARCH("Gift",AG20)),"Gift Box","")</f>
        <v/>
      </c>
      <c r="Q20" s="36" t="s">
        <v>103</v>
      </c>
      <c r="R20" s="36" t="s">
        <v>22</v>
      </c>
      <c r="S20" s="22">
        <v>3.24</v>
      </c>
      <c r="T20" s="22">
        <v>12</v>
      </c>
      <c r="U20" s="22">
        <v>0</v>
      </c>
      <c r="V20" s="22">
        <v>0</v>
      </c>
      <c r="W20" s="22">
        <v>0</v>
      </c>
      <c r="X20" s="22">
        <v>12</v>
      </c>
      <c r="Y20" s="13">
        <v>31</v>
      </c>
      <c r="Z20" s="22" t="str">
        <f t="shared" ref="Z20" si="37">IF(V20&gt;0,(V20*W20*X20)/1728,"")</f>
        <v/>
      </c>
      <c r="AA20" s="13">
        <v>16</v>
      </c>
      <c r="AB20" s="13">
        <v>4</v>
      </c>
      <c r="AC20" s="13">
        <v>64</v>
      </c>
      <c r="AD20" s="13">
        <f t="shared" ref="AD20" si="38">IF(AB20&gt;0,AB20*X20,"")</f>
        <v>48</v>
      </c>
      <c r="AE20" s="13">
        <f t="shared" ref="AE20" si="39">IF(Y20&gt;0,Y20*(AA20*AB20),"")</f>
        <v>1984</v>
      </c>
      <c r="AG20" s="28" t="s">
        <v>105</v>
      </c>
    </row>
    <row r="21" spans="1:33" x14ac:dyDescent="0.25">
      <c r="A21" s="10" t="e">
        <f>IF(#REF!=0,"Hide","Show")</f>
        <v>#REF!</v>
      </c>
      <c r="B21" s="32" t="s">
        <v>60</v>
      </c>
      <c r="C21" s="33" t="s">
        <v>93</v>
      </c>
      <c r="D21" s="34">
        <v>12</v>
      </c>
      <c r="E21" s="34">
        <v>750</v>
      </c>
      <c r="F21" s="34" t="s">
        <v>79</v>
      </c>
      <c r="G21" s="34" t="s">
        <v>74</v>
      </c>
      <c r="H21" s="35" t="s">
        <v>75</v>
      </c>
      <c r="I21" s="35" t="s">
        <v>76</v>
      </c>
      <c r="J21" s="13" t="s">
        <v>77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0</v>
      </c>
      <c r="O21" s="13" t="str">
        <f t="shared" ref="O21" si="40">IF(LEN(Q21)=12,"UPC",IF(LEN(Q21)&gt;12,"EAN",""))</f>
        <v>UPC</v>
      </c>
      <c r="P21" s="13" t="str">
        <f t="shared" ref="P21" si="41">IF(ISNUMBER(SEARCH("Gift",AG21)),"Gift Box","")</f>
        <v/>
      </c>
      <c r="Q21" s="36" t="s">
        <v>103</v>
      </c>
      <c r="R21" s="36" t="s">
        <v>22</v>
      </c>
      <c r="S21" s="22">
        <v>3.24</v>
      </c>
      <c r="T21" s="22">
        <v>12</v>
      </c>
      <c r="U21" s="22">
        <v>0</v>
      </c>
      <c r="V21" s="22">
        <v>0</v>
      </c>
      <c r="W21" s="22">
        <v>0</v>
      </c>
      <c r="X21" s="22">
        <v>12</v>
      </c>
      <c r="Y21" s="13">
        <v>31</v>
      </c>
      <c r="Z21" s="22" t="str">
        <f t="shared" ref="Z21" si="42">IF(V21&gt;0,(V21*W21*X21)/1728,"")</f>
        <v/>
      </c>
      <c r="AA21" s="13">
        <v>16</v>
      </c>
      <c r="AB21" s="13">
        <v>4</v>
      </c>
      <c r="AC21" s="13">
        <v>64</v>
      </c>
      <c r="AD21" s="13">
        <f t="shared" ref="AD21" si="43">IF(AB21&gt;0,AB21*X21,"")</f>
        <v>48</v>
      </c>
      <c r="AE21" s="13">
        <f t="shared" ref="AE21" si="44">IF(Y21&gt;0,Y21*(AA21*AB21),"")</f>
        <v>1984</v>
      </c>
      <c r="AG21" s="28" t="s">
        <v>105</v>
      </c>
    </row>
    <row r="22" spans="1:33" x14ac:dyDescent="0.25">
      <c r="A22" s="10" t="e">
        <f>IF(#REF!=0,"Hide","Show")</f>
        <v>#REF!</v>
      </c>
      <c r="B22" s="32" t="s">
        <v>60</v>
      </c>
      <c r="C22" s="33" t="s">
        <v>107</v>
      </c>
      <c r="D22" s="34">
        <v>6</v>
      </c>
      <c r="E22" s="34">
        <v>750</v>
      </c>
      <c r="F22" s="34" t="s">
        <v>79</v>
      </c>
      <c r="G22" s="34" t="s">
        <v>74</v>
      </c>
      <c r="H22" s="35" t="s">
        <v>75</v>
      </c>
      <c r="I22" s="35" t="s">
        <v>108</v>
      </c>
      <c r="J22" s="13" t="s">
        <v>77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14.5</v>
      </c>
      <c r="O22" s="13" t="str">
        <f t="shared" ref="O22" si="45">IF(LEN(Q22)=12,"UPC",IF(LEN(Q22)&gt;12,"EAN",""))</f>
        <v>UPC</v>
      </c>
      <c r="P22" s="13" t="str">
        <f t="shared" ref="P22" si="46">IF(ISNUMBER(SEARCH("Gift",AG22)),"Gift Box","")</f>
        <v/>
      </c>
      <c r="Q22" s="36" t="s">
        <v>104</v>
      </c>
      <c r="R22" s="36" t="s">
        <v>22</v>
      </c>
      <c r="S22" s="22">
        <v>3.24</v>
      </c>
      <c r="T22" s="22">
        <v>12</v>
      </c>
      <c r="U22" s="22">
        <v>0</v>
      </c>
      <c r="V22" s="22">
        <v>0</v>
      </c>
      <c r="W22" s="22">
        <v>0</v>
      </c>
      <c r="X22" s="22">
        <v>12</v>
      </c>
      <c r="Y22" s="13">
        <v>19</v>
      </c>
      <c r="Z22" s="22" t="str">
        <f t="shared" ref="Z22" si="47">IF(V22&gt;0,(V22*W22*X22)/1728,"")</f>
        <v/>
      </c>
      <c r="AA22" s="13">
        <v>16</v>
      </c>
      <c r="AB22" s="13">
        <v>4</v>
      </c>
      <c r="AC22" s="13">
        <v>64</v>
      </c>
      <c r="AD22" s="13">
        <f t="shared" ref="AD22" si="48">IF(AB22&gt;0,AB22*X22,"")</f>
        <v>48</v>
      </c>
      <c r="AE22" s="13">
        <f t="shared" ref="AE22" si="49">IF(Y22&gt;0,Y22*(AA22*AB22),"")</f>
        <v>1216</v>
      </c>
      <c r="AG22" s="28" t="s">
        <v>106</v>
      </c>
    </row>
    <row r="23" spans="1:33" ht="6" customHeight="1" x14ac:dyDescent="0.25">
      <c r="B23" s="15"/>
      <c r="C23" s="12"/>
      <c r="D23" s="12"/>
      <c r="E23" s="12"/>
      <c r="F23" s="19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4"/>
      <c r="T23" s="24"/>
      <c r="U23" s="24"/>
      <c r="V23" s="24"/>
      <c r="W23" s="24"/>
      <c r="X23" s="24"/>
      <c r="Y23" s="12"/>
      <c r="Z23" s="12"/>
      <c r="AA23" s="12"/>
      <c r="AB23" s="12"/>
      <c r="AC23" s="12"/>
      <c r="AD23" s="12"/>
      <c r="AE23" s="12"/>
      <c r="AG23" s="27"/>
    </row>
    <row r="24" spans="1:33" x14ac:dyDescent="0.25">
      <c r="B24" s="16"/>
      <c r="C24" s="20"/>
      <c r="D24" s="17"/>
      <c r="E24" s="20"/>
      <c r="F24" s="17"/>
      <c r="G24" s="17"/>
      <c r="H24" s="17"/>
      <c r="I24" s="17"/>
      <c r="J24" s="17"/>
      <c r="K24" s="17"/>
      <c r="L24" s="17"/>
      <c r="M24" s="17"/>
      <c r="N24" s="20"/>
      <c r="O24" s="20"/>
      <c r="P24" s="20"/>
      <c r="Q24" s="20"/>
      <c r="R24" s="20"/>
      <c r="S24" s="25"/>
      <c r="T24" s="25"/>
      <c r="U24" s="25"/>
      <c r="V24" s="25"/>
      <c r="W24" s="25"/>
      <c r="X24" s="25"/>
      <c r="Y24" s="20"/>
      <c r="Z24" s="20"/>
      <c r="AA24" s="20"/>
      <c r="AB24" s="20"/>
      <c r="AC24" s="20"/>
      <c r="AD24" s="20"/>
      <c r="AE24" s="20"/>
      <c r="AG24" s="27"/>
    </row>
    <row r="25" spans="1:33" ht="6" customHeight="1" x14ac:dyDescent="0.25"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23"/>
      <c r="T25" s="23"/>
      <c r="U25" s="23"/>
      <c r="V25" s="23"/>
      <c r="W25" s="23"/>
      <c r="X25" s="23"/>
      <c r="Y25" s="11"/>
      <c r="Z25" s="11"/>
      <c r="AA25" s="11"/>
      <c r="AB25" s="11"/>
      <c r="AC25" s="11"/>
      <c r="AD25" s="11"/>
      <c r="AE25" s="11"/>
      <c r="AG25" s="27"/>
    </row>
    <row r="26" spans="1:33" x14ac:dyDescent="0.25">
      <c r="B26" s="10"/>
      <c r="E26" s="10"/>
      <c r="N26" s="10"/>
      <c r="O26" s="10"/>
      <c r="P26" s="10"/>
      <c r="Q26" s="10"/>
      <c r="R26" s="10"/>
      <c r="S26" s="6"/>
      <c r="T26" s="6"/>
      <c r="U26" s="6"/>
      <c r="V26" s="6"/>
      <c r="W26" s="6"/>
      <c r="X26" s="6"/>
      <c r="Y26" s="10"/>
      <c r="Z26" s="10"/>
      <c r="AA26" s="10"/>
      <c r="AB26" s="10"/>
      <c r="AD26" s="10"/>
      <c r="AE26" s="10"/>
      <c r="AG26" s="27"/>
    </row>
    <row r="27" spans="1:33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8"/>
      <c r="T27" s="8"/>
      <c r="U27" s="8"/>
      <c r="V27" s="8"/>
      <c r="W27" s="8"/>
      <c r="X27" s="8"/>
      <c r="Y27" s="18"/>
      <c r="Z27" s="18"/>
      <c r="AA27" s="18"/>
      <c r="AB27" s="18"/>
      <c r="AC27" s="18"/>
      <c r="AD27" s="18"/>
      <c r="AE27" s="18"/>
      <c r="AG27" s="27"/>
    </row>
    <row r="28" spans="1:33" x14ac:dyDescent="0.25">
      <c r="E28" s="10"/>
      <c r="N28" s="10"/>
      <c r="O28" s="10"/>
      <c r="P28" s="10"/>
      <c r="Q28" s="10"/>
      <c r="R28" s="10"/>
      <c r="S28" s="6"/>
      <c r="T28" s="6"/>
      <c r="U28" s="6"/>
      <c r="V28" s="6"/>
      <c r="W28" s="6"/>
      <c r="X28" s="6"/>
      <c r="Y28" s="10"/>
      <c r="Z28" s="10"/>
      <c r="AA28" s="10"/>
      <c r="AB28" s="10"/>
      <c r="AD28" s="10"/>
      <c r="AE28" s="10"/>
      <c r="AG28" s="27"/>
    </row>
    <row r="29" spans="1:33" x14ac:dyDescent="0.25">
      <c r="E29" s="10"/>
      <c r="N29" s="10"/>
      <c r="O29" s="10"/>
      <c r="P29" s="10"/>
      <c r="Q29" s="10"/>
      <c r="R29" s="10"/>
      <c r="S29" s="6"/>
      <c r="T29" s="6"/>
      <c r="U29" s="6"/>
      <c r="V29" s="6"/>
      <c r="W29" s="6"/>
      <c r="X29" s="6"/>
      <c r="Y29" s="10"/>
      <c r="Z29" s="10"/>
      <c r="AA29" s="10"/>
      <c r="AB29" s="10"/>
      <c r="AD29" s="10"/>
      <c r="AE29" s="10"/>
      <c r="AG29" s="27"/>
    </row>
    <row r="30" spans="1:33" x14ac:dyDescent="0.25">
      <c r="E30" s="10"/>
      <c r="N30" s="10"/>
      <c r="O30" s="10"/>
      <c r="P30" s="10"/>
      <c r="Q30" s="10"/>
      <c r="R30" s="10"/>
      <c r="S30" s="6"/>
      <c r="T30" s="6"/>
      <c r="U30" s="6"/>
      <c r="V30" s="6"/>
      <c r="W30" s="6"/>
      <c r="X30" s="6"/>
      <c r="Y30" s="10"/>
      <c r="Z30" s="10"/>
      <c r="AA30" s="10"/>
      <c r="AB30" s="10"/>
      <c r="AD30" s="10"/>
      <c r="AE30" s="10"/>
      <c r="AG30" s="27"/>
    </row>
    <row r="31" spans="1:33" x14ac:dyDescent="0.25">
      <c r="E31" s="10"/>
      <c r="N31" s="10"/>
      <c r="O31" s="10"/>
      <c r="P31" s="10"/>
      <c r="Q31" s="10"/>
      <c r="R31" s="10"/>
      <c r="S31" s="6"/>
      <c r="T31" s="6"/>
      <c r="U31" s="6"/>
      <c r="V31" s="6"/>
      <c r="W31" s="6"/>
      <c r="X31" s="6"/>
      <c r="Y31" s="10"/>
      <c r="Z31" s="10"/>
      <c r="AA31" s="10"/>
      <c r="AB31" s="10"/>
      <c r="AD31" s="10"/>
      <c r="AE31" s="10"/>
      <c r="AG31" s="27"/>
    </row>
    <row r="32" spans="1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  <row r="38" spans="33:33" x14ac:dyDescent="0.25">
      <c r="AG38" s="27"/>
    </row>
    <row r="39" spans="33:33" x14ac:dyDescent="0.25">
      <c r="AG39" s="27"/>
    </row>
    <row r="40" spans="33:33" x14ac:dyDescent="0.25">
      <c r="AG40" s="27"/>
    </row>
    <row r="41" spans="33:33" x14ac:dyDescent="0.25">
      <c r="AG41" s="27"/>
    </row>
    <row r="42" spans="33:33" x14ac:dyDescent="0.25">
      <c r="AG42" s="27"/>
    </row>
    <row r="43" spans="33:33" x14ac:dyDescent="0.25">
      <c r="AG43" s="27"/>
    </row>
    <row r="44" spans="33:33" x14ac:dyDescent="0.25">
      <c r="AG44" s="27"/>
    </row>
  </sheetData>
  <mergeCells count="1">
    <mergeCell ref="B1:C1"/>
  </mergeCells>
  <conditionalFormatting sqref="S5:Y5 AA5:AB5">
    <cfRule type="cellIs" dxfId="9" priority="10" operator="lessThan">
      <formula>0</formula>
    </cfRule>
  </conditionalFormatting>
  <conditionalFormatting sqref="S11:Y11 S20:Y20 AA11:AB11 AA20:AB20">
    <cfRule type="cellIs" dxfId="8" priority="9" operator="lessThan">
      <formula>0</formula>
    </cfRule>
  </conditionalFormatting>
  <conditionalFormatting sqref="S6:Y6 AA6:AB6 AA8:AB8 S8:Y8">
    <cfRule type="cellIs" dxfId="7" priority="8" operator="lessThan">
      <formula>0</formula>
    </cfRule>
  </conditionalFormatting>
  <conditionalFormatting sqref="S22:Y22 AA22:AB22">
    <cfRule type="cellIs" dxfId="6" priority="7" operator="lessThan">
      <formula>0</formula>
    </cfRule>
  </conditionalFormatting>
  <conditionalFormatting sqref="S13:Y13 AA13:AB13 AA17:AB17 S17:Y17 AA15:AB15 S15:Y15">
    <cfRule type="cellIs" dxfId="5" priority="6" operator="lessThan">
      <formula>0</formula>
    </cfRule>
  </conditionalFormatting>
  <conditionalFormatting sqref="S7:Y7 AA7:AB7">
    <cfRule type="cellIs" dxfId="4" priority="5" operator="lessThan">
      <formula>0</formula>
    </cfRule>
  </conditionalFormatting>
  <conditionalFormatting sqref="S21:Y21 AA21:AB21">
    <cfRule type="cellIs" dxfId="3" priority="4" operator="lessThan">
      <formula>0</formula>
    </cfRule>
  </conditionalFormatting>
  <conditionalFormatting sqref="S12:Y12 AA12:AB12">
    <cfRule type="cellIs" dxfId="2" priority="3" operator="lessThan">
      <formula>0</formula>
    </cfRule>
  </conditionalFormatting>
  <conditionalFormatting sqref="S16:Y16 AA16:AB16">
    <cfRule type="cellIs" dxfId="1" priority="2" operator="lessThan">
      <formula>0</formula>
    </cfRule>
  </conditionalFormatting>
  <conditionalFormatting sqref="S14:Y14 AA14:AB14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